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665\Desktop\Mrázek\22 Urgent ON Náchod\15 ZD stavební práce\Soupisy\"/>
    </mc:Choice>
  </mc:AlternateContent>
  <xr:revisionPtr revIDLastSave="0" documentId="8_{8698822D-7E61-4DE6-BC5D-31F86E2CECED}" xr6:coauthVersionLast="47" xr6:coauthVersionMax="47" xr10:uidLastSave="{00000000-0000-0000-0000-000000000000}"/>
  <bookViews>
    <workbookView xWindow="19090" yWindow="-110" windowWidth="38620" windowHeight="21220" xr2:uid="{00000000-000D-0000-FFFF-FFFF00000000}"/>
  </bookViews>
  <sheets>
    <sheet name="Rekapitulace stavby" sheetId="1" r:id="rId1"/>
    <sheet name="01 - Řad A" sheetId="2" r:id="rId2"/>
    <sheet name="02 - Řad B" sheetId="3" r:id="rId3"/>
  </sheets>
  <definedNames>
    <definedName name="_xlnm._FilterDatabase" localSheetId="1" hidden="1">'01 - Řad A'!$C$121:$K$316</definedName>
    <definedName name="_xlnm._FilterDatabase" localSheetId="2" hidden="1">'02 - Řad B'!$C$120:$K$320</definedName>
    <definedName name="_xlnm.Print_Titles" localSheetId="1">'01 - Řad A'!$121:$121</definedName>
    <definedName name="_xlnm.Print_Titles" localSheetId="2">'02 - Řad B'!$120:$120</definedName>
    <definedName name="_xlnm.Print_Titles" localSheetId="0">'Rekapitulace stavby'!$92:$92</definedName>
    <definedName name="_xlnm.Print_Area" localSheetId="1">'01 - Řad A'!$C$4:$J$76,'01 - Řad A'!$C$82:$J$103,'01 - Řad A'!$C$109:$J$316</definedName>
    <definedName name="_xlnm.Print_Area" localSheetId="2">'02 - Řad B'!$C$4:$J$76,'02 - Řad B'!$C$82:$J$102,'02 - Řad B'!$C$108:$J$320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303" i="3" l="1"/>
  <c r="BI303" i="3"/>
  <c r="BH303" i="3"/>
  <c r="BG303" i="3"/>
  <c r="BF303" i="3"/>
  <c r="T303" i="3"/>
  <c r="R303" i="3"/>
  <c r="P303" i="3"/>
  <c r="J303" i="3"/>
  <c r="BE303" i="3" s="1"/>
  <c r="J37" i="3"/>
  <c r="J36" i="3"/>
  <c r="AY96" i="1"/>
  <c r="J35" i="3"/>
  <c r="AX96" i="1" s="1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6" i="3"/>
  <c r="BH306" i="3"/>
  <c r="BG306" i="3"/>
  <c r="BF306" i="3"/>
  <c r="T306" i="3"/>
  <c r="R306" i="3"/>
  <c r="P306" i="3"/>
  <c r="BI300" i="3"/>
  <c r="BH300" i="3"/>
  <c r="BG300" i="3"/>
  <c r="BF300" i="3"/>
  <c r="T300" i="3"/>
  <c r="R300" i="3"/>
  <c r="P300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3" i="3"/>
  <c r="BH273" i="3"/>
  <c r="BG273" i="3"/>
  <c r="BF273" i="3"/>
  <c r="T273" i="3"/>
  <c r="R273" i="3"/>
  <c r="P273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T207" i="3" s="1"/>
  <c r="R208" i="3"/>
  <c r="R207" i="3" s="1"/>
  <c r="P208" i="3"/>
  <c r="P207" i="3" s="1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J117" i="3"/>
  <c r="F115" i="3"/>
  <c r="E113" i="3"/>
  <c r="J91" i="3"/>
  <c r="F89" i="3"/>
  <c r="E87" i="3"/>
  <c r="J24" i="3"/>
  <c r="E24" i="3"/>
  <c r="J118" i="3" s="1"/>
  <c r="J23" i="3"/>
  <c r="J18" i="3"/>
  <c r="E18" i="3"/>
  <c r="F118" i="3" s="1"/>
  <c r="J17" i="3"/>
  <c r="J15" i="3"/>
  <c r="E15" i="3"/>
  <c r="F91" i="3" s="1"/>
  <c r="J14" i="3"/>
  <c r="J12" i="3"/>
  <c r="J89" i="3" s="1"/>
  <c r="E7" i="3"/>
  <c r="E85" i="3" s="1"/>
  <c r="J37" i="2"/>
  <c r="J36" i="2"/>
  <c r="AY95" i="1" s="1"/>
  <c r="J35" i="2"/>
  <c r="AX95" i="1" s="1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T221" i="2" s="1"/>
  <c r="R222" i="2"/>
  <c r="R221" i="2" s="1"/>
  <c r="P222" i="2"/>
  <c r="P221" i="2"/>
  <c r="BI218" i="2"/>
  <c r="BH218" i="2"/>
  <c r="BG218" i="2"/>
  <c r="BF218" i="2"/>
  <c r="T218" i="2"/>
  <c r="T217" i="2" s="1"/>
  <c r="R218" i="2"/>
  <c r="R217" i="2" s="1"/>
  <c r="P218" i="2"/>
  <c r="P217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J118" i="2"/>
  <c r="F116" i="2"/>
  <c r="E114" i="2"/>
  <c r="J91" i="2"/>
  <c r="F89" i="2"/>
  <c r="E87" i="2"/>
  <c r="J24" i="2"/>
  <c r="E24" i="2"/>
  <c r="J119" i="2" s="1"/>
  <c r="J23" i="2"/>
  <c r="J18" i="2"/>
  <c r="E18" i="2"/>
  <c r="F92" i="2" s="1"/>
  <c r="J17" i="2"/>
  <c r="J15" i="2"/>
  <c r="E15" i="2"/>
  <c r="F118" i="2" s="1"/>
  <c r="J14" i="2"/>
  <c r="J12" i="2"/>
  <c r="J116" i="2" s="1"/>
  <c r="E7" i="2"/>
  <c r="E85" i="2"/>
  <c r="L90" i="1"/>
  <c r="AM90" i="1"/>
  <c r="AM89" i="1"/>
  <c r="L89" i="1"/>
  <c r="AM87" i="1"/>
  <c r="L87" i="1"/>
  <c r="L85" i="1"/>
  <c r="L84" i="1"/>
  <c r="BK296" i="2"/>
  <c r="BK247" i="2"/>
  <c r="BK181" i="2"/>
  <c r="BK132" i="2"/>
  <c r="BK278" i="2"/>
  <c r="J247" i="2"/>
  <c r="BK194" i="2"/>
  <c r="BK163" i="2"/>
  <c r="J310" i="2"/>
  <c r="J226" i="2"/>
  <c r="J175" i="2"/>
  <c r="AS94" i="1"/>
  <c r="BK212" i="2"/>
  <c r="BK175" i="2"/>
  <c r="J125" i="2"/>
  <c r="BK268" i="2"/>
  <c r="BK232" i="2"/>
  <c r="J215" i="2"/>
  <c r="BK125" i="2"/>
  <c r="J276" i="3"/>
  <c r="BK240" i="3"/>
  <c r="BK208" i="3"/>
  <c r="BK145" i="3"/>
  <c r="BK310" i="3"/>
  <c r="J258" i="3"/>
  <c r="J202" i="3"/>
  <c r="J174" i="3"/>
  <c r="J267" i="3"/>
  <c r="BK227" i="3"/>
  <c r="BK193" i="3"/>
  <c r="J320" i="3"/>
  <c r="BK190" i="3"/>
  <c r="J159" i="3"/>
  <c r="J306" i="3"/>
  <c r="J230" i="3"/>
  <c r="J140" i="3"/>
  <c r="J282" i="3"/>
  <c r="BK249" i="3"/>
  <c r="BK174" i="3"/>
  <c r="J128" i="3"/>
  <c r="BK310" i="2"/>
  <c r="J281" i="2"/>
  <c r="J184" i="2"/>
  <c r="J152" i="2"/>
  <c r="J296" i="2"/>
  <c r="J259" i="2"/>
  <c r="BK238" i="2"/>
  <c r="J206" i="2"/>
  <c r="J166" i="2"/>
  <c r="BK315" i="2"/>
  <c r="J256" i="2"/>
  <c r="BK206" i="2"/>
  <c r="J149" i="2"/>
  <c r="J315" i="2"/>
  <c r="BK281" i="2"/>
  <c r="BK241" i="2"/>
  <c r="BK178" i="2"/>
  <c r="J139" i="2"/>
  <c r="BK284" i="2"/>
  <c r="J262" i="2"/>
  <c r="BK229" i="2"/>
  <c r="BK172" i="2"/>
  <c r="J279" i="3"/>
  <c r="J224" i="3"/>
  <c r="J180" i="3"/>
  <c r="J294" i="3"/>
  <c r="J240" i="3"/>
  <c r="J193" i="3"/>
  <c r="J152" i="3"/>
  <c r="J246" i="3"/>
  <c r="BK177" i="3"/>
  <c r="BK135" i="3"/>
  <c r="J300" i="3"/>
  <c r="BK258" i="3"/>
  <c r="BK152" i="3"/>
  <c r="J319" i="3"/>
  <c r="J227" i="3"/>
  <c r="J291" i="3"/>
  <c r="J255" i="3"/>
  <c r="J199" i="3"/>
  <c r="J156" i="3"/>
  <c r="J287" i="2"/>
  <c r="J232" i="2"/>
  <c r="J178" i="2"/>
  <c r="J316" i="2"/>
  <c r="BK272" i="2"/>
  <c r="BK250" i="2"/>
  <c r="J218" i="2"/>
  <c r="J191" i="2"/>
  <c r="J160" i="2"/>
  <c r="J271" i="2"/>
  <c r="BK215" i="2"/>
  <c r="J135" i="2"/>
  <c r="J299" i="2"/>
  <c r="BK271" i="2"/>
  <c r="J197" i="2"/>
  <c r="BK144" i="2"/>
  <c r="J272" i="2"/>
  <c r="J244" i="2"/>
  <c r="BK226" i="2"/>
  <c r="J194" i="2"/>
  <c r="BK135" i="2"/>
  <c r="BK285" i="3"/>
  <c r="J215" i="3"/>
  <c r="BK187" i="3"/>
  <c r="J124" i="3"/>
  <c r="J288" i="3"/>
  <c r="J221" i="3"/>
  <c r="BK183" i="3"/>
  <c r="J135" i="3"/>
  <c r="J237" i="3"/>
  <c r="BK171" i="3"/>
  <c r="J314" i="3"/>
  <c r="BK273" i="3"/>
  <c r="J171" i="3"/>
  <c r="J145" i="3"/>
  <c r="BK279" i="3"/>
  <c r="BK221" i="3"/>
  <c r="BK131" i="3"/>
  <c r="J264" i="3"/>
  <c r="BK230" i="3"/>
  <c r="J183" i="3"/>
  <c r="J290" i="2"/>
  <c r="J222" i="2"/>
  <c r="BK166" i="2"/>
  <c r="BK299" i="2"/>
  <c r="J253" i="2"/>
  <c r="BK209" i="2"/>
  <c r="J187" i="2"/>
  <c r="BK152" i="2"/>
  <c r="BK235" i="2"/>
  <c r="BK316" i="2"/>
  <c r="BK287" i="2"/>
  <c r="BK253" i="2"/>
  <c r="J172" i="2"/>
  <c r="J132" i="2"/>
  <c r="J278" i="2"/>
  <c r="J238" i="2"/>
  <c r="BK218" i="2"/>
  <c r="J181" i="2"/>
  <c r="BK306" i="3"/>
  <c r="BK267" i="3"/>
  <c r="J233" i="3"/>
  <c r="BK205" i="3"/>
  <c r="BK140" i="3"/>
  <c r="J297" i="3"/>
  <c r="J252" i="3"/>
  <c r="BK212" i="3"/>
  <c r="J190" i="3"/>
  <c r="BK159" i="3"/>
  <c r="BK255" i="3"/>
  <c r="J208" i="3"/>
  <c r="BK156" i="3"/>
  <c r="J285" i="3"/>
  <c r="BK180" i="3"/>
  <c r="J148" i="3"/>
  <c r="J270" i="3"/>
  <c r="BK218" i="3"/>
  <c r="J310" i="3"/>
  <c r="BK276" i="3"/>
  <c r="BK224" i="3"/>
  <c r="BK148" i="3"/>
  <c r="J306" i="2"/>
  <c r="J284" i="2"/>
  <c r="BK191" i="2"/>
  <c r="BK139" i="2"/>
  <c r="BK290" i="2"/>
  <c r="BK256" i="2"/>
  <c r="J235" i="2"/>
  <c r="BK187" i="2"/>
  <c r="J156" i="2"/>
  <c r="J275" i="2"/>
  <c r="J229" i="2"/>
  <c r="BK203" i="2"/>
  <c r="BK128" i="2"/>
  <c r="J293" i="2"/>
  <c r="BK244" i="2"/>
  <c r="BK184" i="2"/>
  <c r="J128" i="2"/>
  <c r="BK275" i="2"/>
  <c r="J250" i="2"/>
  <c r="J203" i="2"/>
  <c r="J163" i="2"/>
  <c r="BK297" i="3"/>
  <c r="J243" i="3"/>
  <c r="BK196" i="3"/>
  <c r="BK314" i="3"/>
  <c r="J249" i="3"/>
  <c r="J205" i="3"/>
  <c r="J177" i="3"/>
  <c r="J273" i="3"/>
  <c r="J196" i="3"/>
  <c r="J162" i="3"/>
  <c r="BK124" i="3"/>
  <c r="BK264" i="3"/>
  <c r="BK168" i="3"/>
  <c r="BK320" i="3"/>
  <c r="BK246" i="3"/>
  <c r="BK162" i="3"/>
  <c r="BK270" i="3"/>
  <c r="BK237" i="3"/>
  <c r="J187" i="3"/>
  <c r="BK293" i="2"/>
  <c r="BK259" i="2"/>
  <c r="J169" i="2"/>
  <c r="J302" i="2"/>
  <c r="BK265" i="2"/>
  <c r="J241" i="2"/>
  <c r="BK197" i="2"/>
  <c r="BK169" i="2"/>
  <c r="J144" i="2"/>
  <c r="J268" i="2"/>
  <c r="J212" i="2"/>
  <c r="BK160" i="2"/>
  <c r="BK306" i="2"/>
  <c r="BK262" i="2"/>
  <c r="J209" i="2"/>
  <c r="BK156" i="2"/>
  <c r="BK302" i="2"/>
  <c r="J265" i="2"/>
  <c r="BK222" i="2"/>
  <c r="BK149" i="2"/>
  <c r="BK300" i="3"/>
  <c r="BK261" i="3"/>
  <c r="J212" i="3"/>
  <c r="J168" i="3"/>
  <c r="BK319" i="3"/>
  <c r="BK282" i="3"/>
  <c r="BK233" i="3"/>
  <c r="BK199" i="3"/>
  <c r="BK165" i="3"/>
  <c r="BK291" i="3"/>
  <c r="BK215" i="3"/>
  <c r="J165" i="3"/>
  <c r="J131" i="3"/>
  <c r="BK294" i="3"/>
  <c r="BK243" i="3"/>
  <c r="BK128" i="3"/>
  <c r="J261" i="3"/>
  <c r="BK202" i="3"/>
  <c r="BK288" i="3"/>
  <c r="BK252" i="3"/>
  <c r="J218" i="3"/>
  <c r="BK124" i="2" l="1"/>
  <c r="J124" i="2" s="1"/>
  <c r="J98" i="2" s="1"/>
  <c r="R225" i="2"/>
  <c r="R314" i="2"/>
  <c r="T123" i="3"/>
  <c r="BK318" i="3"/>
  <c r="J318" i="3" s="1"/>
  <c r="J101" i="3" s="1"/>
  <c r="R124" i="2"/>
  <c r="R123" i="2" s="1"/>
  <c r="R122" i="2" s="1"/>
  <c r="P225" i="2"/>
  <c r="T314" i="2"/>
  <c r="BK123" i="3"/>
  <c r="J123" i="3" s="1"/>
  <c r="J98" i="3" s="1"/>
  <c r="T211" i="3"/>
  <c r="T225" i="2"/>
  <c r="R123" i="3"/>
  <c r="R211" i="3"/>
  <c r="P318" i="3"/>
  <c r="P124" i="2"/>
  <c r="P123" i="2"/>
  <c r="P122" i="2" s="1"/>
  <c r="AU95" i="1" s="1"/>
  <c r="BK225" i="2"/>
  <c r="J225" i="2" s="1"/>
  <c r="J101" i="2" s="1"/>
  <c r="P314" i="2"/>
  <c r="P123" i="3"/>
  <c r="P211" i="3"/>
  <c r="R318" i="3"/>
  <c r="T124" i="2"/>
  <c r="BK314" i="2"/>
  <c r="J314" i="2" s="1"/>
  <c r="J102" i="2" s="1"/>
  <c r="BK211" i="3"/>
  <c r="J211" i="3" s="1"/>
  <c r="J100" i="3" s="1"/>
  <c r="T318" i="3"/>
  <c r="BK207" i="3"/>
  <c r="J207" i="3" s="1"/>
  <c r="J99" i="3" s="1"/>
  <c r="BK217" i="2"/>
  <c r="J217" i="2" s="1"/>
  <c r="J99" i="2" s="1"/>
  <c r="BK221" i="2"/>
  <c r="J221" i="2" s="1"/>
  <c r="J100" i="2" s="1"/>
  <c r="J92" i="3"/>
  <c r="F117" i="3"/>
  <c r="BE124" i="3"/>
  <c r="BE131" i="3"/>
  <c r="BE135" i="3"/>
  <c r="BE218" i="3"/>
  <c r="BE221" i="3"/>
  <c r="BE233" i="3"/>
  <c r="BE246" i="3"/>
  <c r="BE279" i="3"/>
  <c r="BE285" i="3"/>
  <c r="BE297" i="3"/>
  <c r="BE300" i="3"/>
  <c r="E111" i="3"/>
  <c r="BE190" i="3"/>
  <c r="BE193" i="3"/>
  <c r="BE199" i="3"/>
  <c r="BE215" i="3"/>
  <c r="BE224" i="3"/>
  <c r="BE258" i="3"/>
  <c r="BE267" i="3"/>
  <c r="BE276" i="3"/>
  <c r="BE306" i="3"/>
  <c r="BE314" i="3"/>
  <c r="BE140" i="3"/>
  <c r="BE165" i="3"/>
  <c r="BE177" i="3"/>
  <c r="BE255" i="3"/>
  <c r="BE270" i="3"/>
  <c r="J115" i="3"/>
  <c r="BE128" i="3"/>
  <c r="BE168" i="3"/>
  <c r="BE174" i="3"/>
  <c r="BE202" i="3"/>
  <c r="BE205" i="3"/>
  <c r="BE212" i="3"/>
  <c r="BE240" i="3"/>
  <c r="BE243" i="3"/>
  <c r="BE249" i="3"/>
  <c r="BE252" i="3"/>
  <c r="F92" i="3"/>
  <c r="BE145" i="3"/>
  <c r="BE148" i="3"/>
  <c r="BE156" i="3"/>
  <c r="BE162" i="3"/>
  <c r="BE171" i="3"/>
  <c r="BE180" i="3"/>
  <c r="BE187" i="3"/>
  <c r="BE196" i="3"/>
  <c r="BE208" i="3"/>
  <c r="BE261" i="3"/>
  <c r="BE291" i="3"/>
  <c r="BE152" i="3"/>
  <c r="BE159" i="3"/>
  <c r="BE183" i="3"/>
  <c r="BE227" i="3"/>
  <c r="BE230" i="3"/>
  <c r="BE237" i="3"/>
  <c r="BE264" i="3"/>
  <c r="BE273" i="3"/>
  <c r="BE282" i="3"/>
  <c r="BE288" i="3"/>
  <c r="BE294" i="3"/>
  <c r="BE310" i="3"/>
  <c r="BE319" i="3"/>
  <c r="BE320" i="3"/>
  <c r="F91" i="2"/>
  <c r="F119" i="2"/>
  <c r="BE139" i="2"/>
  <c r="BE152" i="2"/>
  <c r="BE156" i="2"/>
  <c r="BE163" i="2"/>
  <c r="BE166" i="2"/>
  <c r="BE178" i="2"/>
  <c r="BE191" i="2"/>
  <c r="BE247" i="2"/>
  <c r="BE256" i="2"/>
  <c r="BE271" i="2"/>
  <c r="BE281" i="2"/>
  <c r="BE290" i="2"/>
  <c r="BE293" i="2"/>
  <c r="BE316" i="2"/>
  <c r="J89" i="2"/>
  <c r="J92" i="2"/>
  <c r="BE125" i="2"/>
  <c r="BE135" i="2"/>
  <c r="BE149" i="2"/>
  <c r="BE160" i="2"/>
  <c r="BE172" i="2"/>
  <c r="BE181" i="2"/>
  <c r="BE187" i="2"/>
  <c r="BE194" i="2"/>
  <c r="BE203" i="2"/>
  <c r="BE222" i="2"/>
  <c r="BE226" i="2"/>
  <c r="BE272" i="2"/>
  <c r="BE278" i="2"/>
  <c r="BE284" i="2"/>
  <c r="BE296" i="2"/>
  <c r="BE132" i="2"/>
  <c r="BE144" i="2"/>
  <c r="BE197" i="2"/>
  <c r="BE209" i="2"/>
  <c r="BE238" i="2"/>
  <c r="BE250" i="2"/>
  <c r="BE253" i="2"/>
  <c r="BE262" i="2"/>
  <c r="BE265" i="2"/>
  <c r="BE302" i="2"/>
  <c r="BE306" i="2"/>
  <c r="E112" i="2"/>
  <c r="BE175" i="2"/>
  <c r="BE184" i="2"/>
  <c r="BE212" i="2"/>
  <c r="BE215" i="2"/>
  <c r="BE232" i="2"/>
  <c r="BE244" i="2"/>
  <c r="BE259" i="2"/>
  <c r="BE287" i="2"/>
  <c r="BE310" i="2"/>
  <c r="BE128" i="2"/>
  <c r="BE169" i="2"/>
  <c r="BE206" i="2"/>
  <c r="BE218" i="2"/>
  <c r="BE229" i="2"/>
  <c r="BE235" i="2"/>
  <c r="BE241" i="2"/>
  <c r="BE268" i="2"/>
  <c r="BE275" i="2"/>
  <c r="BE299" i="2"/>
  <c r="BE315" i="2"/>
  <c r="F35" i="2"/>
  <c r="BB95" i="1" s="1"/>
  <c r="F37" i="3"/>
  <c r="BD96" i="1" s="1"/>
  <c r="F34" i="2"/>
  <c r="BA95" i="1" s="1"/>
  <c r="J34" i="3"/>
  <c r="AW96" i="1" s="1"/>
  <c r="J34" i="2"/>
  <c r="AW95" i="1" s="1"/>
  <c r="F36" i="3"/>
  <c r="BC96" i="1" s="1"/>
  <c r="F37" i="2"/>
  <c r="BD95" i="1" s="1"/>
  <c r="F34" i="3"/>
  <c r="BA96" i="1" s="1"/>
  <c r="F36" i="2"/>
  <c r="BC95" i="1" s="1"/>
  <c r="F35" i="3"/>
  <c r="BB96" i="1" s="1"/>
  <c r="T123" i="2" l="1"/>
  <c r="T122" i="2" s="1"/>
  <c r="P122" i="3"/>
  <c r="P121" i="3" s="1"/>
  <c r="AU96" i="1" s="1"/>
  <c r="AU94" i="1" s="1"/>
  <c r="T122" i="3"/>
  <c r="T121" i="3" s="1"/>
  <c r="R122" i="3"/>
  <c r="R121" i="3" s="1"/>
  <c r="BK123" i="2"/>
  <c r="J123" i="2" s="1"/>
  <c r="J97" i="2" s="1"/>
  <c r="BK122" i="3"/>
  <c r="J122" i="3" s="1"/>
  <c r="J97" i="3" s="1"/>
  <c r="J33" i="2"/>
  <c r="AV95" i="1" s="1"/>
  <c r="AT95" i="1" s="1"/>
  <c r="F33" i="2"/>
  <c r="AZ95" i="1" s="1"/>
  <c r="BD94" i="1"/>
  <c r="W33" i="1" s="1"/>
  <c r="F33" i="3"/>
  <c r="AZ96" i="1" s="1"/>
  <c r="BB94" i="1"/>
  <c r="AX94" i="1" s="1"/>
  <c r="BA94" i="1"/>
  <c r="W30" i="1" s="1"/>
  <c r="BC94" i="1"/>
  <c r="W32" i="1" s="1"/>
  <c r="J33" i="3"/>
  <c r="AV96" i="1" s="1"/>
  <c r="AT96" i="1" s="1"/>
  <c r="BK121" i="3" l="1"/>
  <c r="J121" i="3" s="1"/>
  <c r="J96" i="3" s="1"/>
  <c r="BK122" i="2"/>
  <c r="J122" i="2" s="1"/>
  <c r="J30" i="2" s="1"/>
  <c r="AG95" i="1" s="1"/>
  <c r="W31" i="1"/>
  <c r="AW94" i="1"/>
  <c r="AK30" i="1" s="1"/>
  <c r="AZ94" i="1"/>
  <c r="W29" i="1" s="1"/>
  <c r="AY94" i="1"/>
  <c r="J39" i="2" l="1"/>
  <c r="J96" i="2"/>
  <c r="AN95" i="1"/>
  <c r="AV94" i="1"/>
  <c r="AK29" i="1" s="1"/>
  <c r="J30" i="3"/>
  <c r="AG96" i="1" s="1"/>
  <c r="AG94" i="1" s="1"/>
  <c r="AK26" i="1" s="1"/>
  <c r="J39" i="3" l="1"/>
  <c r="AN96" i="1"/>
  <c r="AK35" i="1"/>
  <c r="AT94" i="1"/>
  <c r="AN94" i="1" s="1"/>
</calcChain>
</file>

<file path=xl/sharedStrings.xml><?xml version="1.0" encoding="utf-8"?>
<sst xmlns="http://schemas.openxmlformats.org/spreadsheetml/2006/main" count="4392" uniqueCount="540">
  <si>
    <t>Export Komplet</t>
  </si>
  <si>
    <t/>
  </si>
  <si>
    <t>2.0</t>
  </si>
  <si>
    <t>False</t>
  </si>
  <si>
    <t>{46473fe3-8277-405e-b3f0-cef1113f42ac}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</si>
  <si>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</si>
  <si>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</si>
  <si>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</si>
  <si>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</si>
  <si>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</si>
  <si>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</si>
  <si>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</si>
  <si>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</si>
  <si>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IO01</t>
  </si>
  <si>
    <t>Stavba:</t>
  </si>
  <si>
    <t>Přeložky vodovodů</t>
  </si>
  <si>
    <t>KSO:</t>
  </si>
  <si>
    <t>CC-CZ:</t>
  </si>
  <si>
    <t>Místo:</t>
  </si>
  <si>
    <t>k.ú. Náchod</t>
  </si>
  <si>
    <t>Datum:</t>
  </si>
  <si>
    <t>25. 8. 2023</t>
  </si>
  <si>
    <t>Zadavatel:</t>
  </si>
  <si>
    <t>IČ:</t>
  </si>
  <si>
    <t xml:space="preserve"> </t>
  </si>
  <si>
    <t>DIČ:</t>
  </si>
  <si>
    <t>Zhotovitel:</t>
  </si>
  <si>
    <t>Projektant:</t>
  </si>
  <si>
    <t>Lucie Brandová, DiS.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</si>
  <si>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</si>
  <si>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</si>
  <si>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</si>
  <si>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</si>
  <si>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</si>
  <si>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</si>
  <si>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</si>
  <si>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</si>
  <si>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</si>
  <si>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</si>
  <si>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</si>
  <si>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</si>
  <si>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</si>
  <si>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</si>
  <si>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</si>
  <si>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</si>
  <si>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</si>
  <si>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</si>
  <si>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</si>
  <si>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</si>
  <si>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</si>
  <si>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</si>
  <si>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</si>
  <si>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</si>
  <si>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</si>
  <si>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</si>
  <si>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</si>
  <si>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</si>
  <si>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</si>
  <si>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</si>
  <si>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</si>
  <si>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</si>
  <si>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</si>
  <si>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</si>
  <si>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</si>
  <si>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</si>
  <si>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</si>
  <si>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</si>
  <si>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</si>
  <si>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</si>
  <si>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</si>
  <si>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</si>
  <si>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</si>
  <si>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</si>
  <si>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</si>
  <si>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</si>
  <si>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</si>
  <si>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</si>
  <si>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</si>
  <si>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Řad A</t>
  </si>
  <si>
    <t>STA</t>
  </si>
  <si>
    <t>1</t>
  </si>
  <si>
    <t>{aae0f91b-89e4-4fd3-ac01-d048d9d73281}</t>
  </si>
  <si>
    <t>2</t>
  </si>
  <si>
    <t>02</t>
  </si>
  <si>
    <t>Řad B</t>
  </si>
  <si>
    <t>{8b1baeb3-6024-450d-b434-83a439f40be5}</t>
  </si>
  <si>
    <t>KRYCÍ LIST SOUPISU PRACÍ</t>
  </si>
  <si>
    <t>Objekt:</t>
  </si>
  <si>
    <t>01 - Řad 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</si>
  <si>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</si>
  <si>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</si>
  <si>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</si>
  <si>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</si>
  <si>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</si>
  <si>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</si>
  <si>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</si>
  <si>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 Vodorovné konstrukce</t>
  </si>
  <si>
    <t xml:space="preserve">    5 - Komunikace pozemní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</si>
  <si>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</si>
  <si>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</si>
  <si>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</si>
  <si>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</si>
  <si>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</si>
  <si>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</si>
  <si>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</si>
  <si>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</si>
  <si>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</si>
  <si>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</si>
  <si>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</si>
  <si>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</si>
  <si>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</si>
  <si>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</si>
  <si>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</si>
  <si>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</si>
  <si>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</si>
  <si>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</si>
  <si>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</si>
  <si>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</si>
  <si>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</si>
  <si>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</si>
  <si>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m2</t>
  </si>
  <si>
    <t>4</t>
  </si>
  <si>
    <t>-1107927278</t>
  </si>
  <si>
    <t>VV</t>
  </si>
  <si>
    <t>12*0,80</t>
  </si>
  <si>
    <t>Součet</t>
  </si>
  <si>
    <t>115101201</t>
  </si>
  <si>
    <t>Čerpání vody na dopravní výšku do 10 m s uvažovaným průměrným přítokem do 500 l/min</t>
  </si>
  <si>
    <t>hod</t>
  </si>
  <si>
    <t>-619218738</t>
  </si>
  <si>
    <t>P</t>
  </si>
  <si>
    <t>Poznámka k položce:_x000D_
Skutečné čerpaní se bude kontrolovat při stavbě.</t>
  </si>
  <si>
    <t>"dny x hodiny" 4*8</t>
  </si>
  <si>
    <t>3</t>
  </si>
  <si>
    <t>121101101</t>
  </si>
  <si>
    <t>Sejmutí ornice nebo lesní půdy  s vodorovným přemístěním na hromady v místě upotřebení nebo na dočasné či trvalé skládky se složením, na vzdálenost do 50 m</t>
  </si>
  <si>
    <t>m3</t>
  </si>
  <si>
    <t>99302545</t>
  </si>
  <si>
    <t>"sejmutí ornice" 10*0,80*0,15</t>
  </si>
  <si>
    <t>131201100R</t>
  </si>
  <si>
    <t>Provedení sond k nalezení potrubí, kabelů vč. zpětného zásypu</t>
  </si>
  <si>
    <t>ks</t>
  </si>
  <si>
    <t>1985692126</t>
  </si>
  <si>
    <t>Poznámka k položce:_x000D_
Na stavbě vodovodu se provedou dvě sondy. V případě většího rozsahu se bude řešit na místě stavby.</t>
  </si>
  <si>
    <t>"sonda: ks" 2</t>
  </si>
  <si>
    <t>5</t>
  </si>
  <si>
    <t>132254204</t>
  </si>
  <si>
    <t>Hloubení zapažených rýh š do 2000 mm v hornině třídy těžitelnosti I skupiny 3 objem do 500 m3</t>
  </si>
  <si>
    <t>813281735</t>
  </si>
  <si>
    <t>"rýha" 82*0,80*1,76</t>
  </si>
  <si>
    <t>"50% zeminy tř. 3" 115,46*0,50</t>
  </si>
  <si>
    <t>6</t>
  </si>
  <si>
    <t>132354204</t>
  </si>
  <si>
    <t>Hloubení zapažených rýh šířky přes 800 do 2 000 mm strojně s urovnáním dna do předepsaného profilu a spádu v hornině třídy těžitelnosti II skupiny 4 do 500 m3</t>
  </si>
  <si>
    <t>843370159</t>
  </si>
  <si>
    <t>"50% zeminy tř. 4" 115,46*0,50</t>
  </si>
  <si>
    <t>7</t>
  </si>
  <si>
    <t>139001101</t>
  </si>
  <si>
    <t>Příplatek k cenám vykopávek za ztížení vykopávky v blízkosti podzemního vedení nebo výbušnin v horninách jakékoliv třídy</t>
  </si>
  <si>
    <t>-1622870534</t>
  </si>
  <si>
    <t>"ks x (délka x šířka x hloubka)" 4*(1*0,80*1,76)</t>
  </si>
  <si>
    <t>8</t>
  </si>
  <si>
    <t>151101101</t>
  </si>
  <si>
    <t>Zřízení pažení a rozepření stěn rýh pro podzemní vedení pro všechny šířky rýhy příložné pro jakoukoliv mezerovitost, hloubky do 2 m</t>
  </si>
  <si>
    <t>962972107</t>
  </si>
  <si>
    <t>Poznámka k položce:_x000D_
V případě nepažení se bude z položky odečítat._x000D_
Fakturace dle skutečnosti.</t>
  </si>
  <si>
    <t>"50% pažení rýhy: kusy x (délka x hloubka)" 82*1,76</t>
  </si>
  <si>
    <t>9</t>
  </si>
  <si>
    <t>151101111</t>
  </si>
  <si>
    <t>Odstranění pažení a rozepření stěn rýh pro podzemní vedení s uložením materiálu na vzdálenost do 3 m od kraje výkopu příložné, hloubky do 2 m</t>
  </si>
  <si>
    <t>1262907676</t>
  </si>
  <si>
    <t>144,32</t>
  </si>
  <si>
    <t>10</t>
  </si>
  <si>
    <t>162251102</t>
  </si>
  <si>
    <t>Vodorovné přemístění do 50 m výkopku/sypaniny z horniny třídy těžitelnosti I, skupiny 1 až 3</t>
  </si>
  <si>
    <t>1289561295</t>
  </si>
  <si>
    <t>(10,95)/2</t>
  </si>
  <si>
    <t>11</t>
  </si>
  <si>
    <t>162251122</t>
  </si>
  <si>
    <t>Vodorovné přemístění do 50 m výkopku/sypaniny z horniny třídy těžitelnosti II, skupiny 4 a 5</t>
  </si>
  <si>
    <t>-1244028229</t>
  </si>
  <si>
    <t>12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</si>
  <si>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</si>
  <si>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</si>
  <si>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1259992327</t>
  </si>
  <si>
    <t>(101,95)/2</t>
  </si>
  <si>
    <t>13</t>
  </si>
  <si>
    <t>162751115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</si>
  <si>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</si>
  <si>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441791372</t>
  </si>
  <si>
    <t>50,975</t>
  </si>
  <si>
    <t>14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</si>
  <si>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</si>
  <si>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</si>
  <si>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-723973435</t>
  </si>
  <si>
    <t>162751135</t>
  </si>
  <si>
    <t>Vodorovné přemístění výkopku nebo sypaniny po suchu na obvyklém dopravním prostředku, bez naložení výkopku, avšak se složením bez rozhrnutí z horniny třídy těžitelnosti II skupiny 4 a 5 na vzdálenost přes 7 000 do 8 000 m</t>
  </si>
  <si>
    <t>-2118410397</t>
  </si>
  <si>
    <t>16</t>
  </si>
  <si>
    <t>167151101</t>
  </si>
  <si>
    <t>Nakládání výkopku z hornin třídy těžitelnosti I skupiny 1 až 3 do 100 m3</t>
  </si>
  <si>
    <t>219936101</t>
  </si>
  <si>
    <t>101,95/2</t>
  </si>
  <si>
    <t>17</t>
  </si>
  <si>
    <t>167151102</t>
  </si>
  <si>
    <t>Nakládání výkopku z hornin třídy těžitelnosti II skupiny 4 a 5 do 100 m3</t>
  </si>
  <si>
    <t>-1088950374</t>
  </si>
  <si>
    <t>18</t>
  </si>
  <si>
    <t>171201201</t>
  </si>
  <si>
    <t>Uložení sypaniny na skládky</t>
  </si>
  <si>
    <t>1057274808</t>
  </si>
  <si>
    <t>"uložení zeminy" 101,95</t>
  </si>
  <si>
    <t>19</t>
  </si>
  <si>
    <t>171201211</t>
  </si>
  <si>
    <t>Uložení sypaniny poplatek za uložení sypaniny na skládce (skládkovné)</t>
  </si>
  <si>
    <t>t</t>
  </si>
  <si>
    <t>-137026991</t>
  </si>
  <si>
    <t>Poznámka k položce:_x000D_
Skládka do 10 km.</t>
  </si>
  <si>
    <t>"násobeno váhovým koeficientem 2" 101,95*2</t>
  </si>
  <si>
    <t>20</t>
  </si>
  <si>
    <t>174151101</t>
  </si>
  <si>
    <t>Zásyp sypaninou z jakékoliv horniny s uložením výkopku ve vrstvách se zhutněním jam, šachet, rýh nebo kolem objektů v těchto vykopávkách</t>
  </si>
  <si>
    <t>580933814</t>
  </si>
  <si>
    <t>"zásyp" 75,216</t>
  </si>
  <si>
    <t>M</t>
  </si>
  <si>
    <t>58344197</t>
  </si>
  <si>
    <t>štěrkodrť frakce 0/63</t>
  </si>
  <si>
    <t>-501566868</t>
  </si>
  <si>
    <t>"násobeno váhovým koeficientem 1,9" 62,21*1,90</t>
  </si>
  <si>
    <t>22</t>
  </si>
  <si>
    <t>58341364</t>
  </si>
  <si>
    <t>kamenivo drcené drobné frakce 2/4</t>
  </si>
  <si>
    <t>-1640849864</t>
  </si>
  <si>
    <t>60*0,80*0,04</t>
  </si>
  <si>
    <t>12*0,80*0,04</t>
  </si>
  <si>
    <t>2,30*1,90</t>
  </si>
  <si>
    <t>23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</si>
  <si>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</si>
  <si>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</si>
  <si>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-1215892663</t>
  </si>
  <si>
    <t>"délka x šířka x tloušťka"82*0,80*0,46</t>
  </si>
  <si>
    <t>24</t>
  </si>
  <si>
    <t>58337303</t>
  </si>
  <si>
    <t>štěrkopísek frakce 0-8</t>
  </si>
  <si>
    <t>425923139</t>
  </si>
  <si>
    <t>"násobeno váhovým koeficientem 2" (6,56+30,18)*2</t>
  </si>
  <si>
    <t>25</t>
  </si>
  <si>
    <t>181351003</t>
  </si>
  <si>
    <t>Rozprostření a urovnání ornice v rovině nebo ve svahu sklonu do 1:5 strojně při souvislé ploše do 100 m2, tl. vrstvy do 200 mm</t>
  </si>
  <si>
    <t>-1669859315</t>
  </si>
  <si>
    <t>10,00*0,80</t>
  </si>
  <si>
    <t>26</t>
  </si>
  <si>
    <t>181411121</t>
  </si>
  <si>
    <t>Založení trávníku na půdě předem připravené plochy do 1000 m2 výsevem včetně utažení lučního v rovině nebo na svahu do 1:5</t>
  </si>
  <si>
    <t>1804731110</t>
  </si>
  <si>
    <t>27</t>
  </si>
  <si>
    <t>00572100</t>
  </si>
  <si>
    <t>osivo jetelotráva intenzivní víceletá</t>
  </si>
  <si>
    <t>kg</t>
  </si>
  <si>
    <t>393443972</t>
  </si>
  <si>
    <t>8*0,015 'Přepočtené koeficientem množství</t>
  </si>
  <si>
    <t xml:space="preserve"> Vodorovné konstrukce</t>
  </si>
  <si>
    <t>28</t>
  </si>
  <si>
    <t>451573111</t>
  </si>
  <si>
    <t>Lože pod potrubí, stoky a drobné objekty v otevřeném výkopu z písku a štěrkopísku do 63 mm</t>
  </si>
  <si>
    <t>1033163639</t>
  </si>
  <si>
    <t>"délka x šířka x tloušťka" 82*0,80*0,10</t>
  </si>
  <si>
    <t>Komunikace pozemní</t>
  </si>
  <si>
    <t>29</t>
  </si>
  <si>
    <t>596211211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</si>
  <si>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přes 50 do 100 m2</t>
  </si>
  <si>
    <t>424704912</t>
  </si>
  <si>
    <t>Trubní vedení</t>
  </si>
  <si>
    <t>30</t>
  </si>
  <si>
    <t>HWL.855515000016</t>
  </si>
  <si>
    <t>TVAROVKA S2000 OBLOUK 30° 150-160</t>
  </si>
  <si>
    <t>kus</t>
  </si>
  <si>
    <t>-453958726</t>
  </si>
  <si>
    <t>31</t>
  </si>
  <si>
    <t>722219191.1</t>
  </si>
  <si>
    <t>Armatury přírubové montáž zemních souprav ostatních typů</t>
  </si>
  <si>
    <t>-2115413507</t>
  </si>
  <si>
    <t>32</t>
  </si>
  <si>
    <t>AVK.7213T</t>
  </si>
  <si>
    <t>AVK PLAST uliční poklop šoupatový teleskopický 7.2.13T</t>
  </si>
  <si>
    <t>-1134667249</t>
  </si>
  <si>
    <t>33</t>
  </si>
  <si>
    <t>857311131</t>
  </si>
  <si>
    <t>Montáž litinových tvarovek na potrubí litinovém tlakovém jednoosých na potrubí z trub hrdlových v otevřeném výkopu, kanálu nebo v šachtě s integrovaným těsněním DN 150</t>
  </si>
  <si>
    <t>-197203742</t>
  </si>
  <si>
    <t>34</t>
  </si>
  <si>
    <t>AVK.7220</t>
  </si>
  <si>
    <t>AVK podkladová deska ventilková, šoupatová 7.2.20</t>
  </si>
  <si>
    <t>1993443997</t>
  </si>
  <si>
    <t>35</t>
  </si>
  <si>
    <t>857312122</t>
  </si>
  <si>
    <t>Montáž litinových tvarovek na potrubí litinovém tlakovém jednoosých na potrubí z trub přírubových v otevřeném výkopu, kanálu nebo v šachtě DN 150</t>
  </si>
  <si>
    <t>886483372</t>
  </si>
  <si>
    <t>36</t>
  </si>
  <si>
    <t>AVK.5015200150</t>
  </si>
  <si>
    <t>AVK tvarovka litinová, T, odbočka přírubová, DN 200/150</t>
  </si>
  <si>
    <t>266740252</t>
  </si>
  <si>
    <t>37</t>
  </si>
  <si>
    <t>857313131</t>
  </si>
  <si>
    <t>Montáž litinových tvarovek na potrubí litinovém tlakovém odbočných na potrubí z trub hrdlových v otevřeném výkopu, kanálu nebo v šachtě s integrovaným těsněním DN 150</t>
  </si>
  <si>
    <t>913010707</t>
  </si>
  <si>
    <t>38</t>
  </si>
  <si>
    <t>HWL.40015016016</t>
  </si>
  <si>
    <t>PŘÍRUBA S2000 150/160</t>
  </si>
  <si>
    <t>-1684249579</t>
  </si>
  <si>
    <t>39</t>
  </si>
  <si>
    <t>HWL.799415000016</t>
  </si>
  <si>
    <t>SYNOFLEX - S PŘÍRUBOU 150 (155-192)</t>
  </si>
  <si>
    <t>-2099054801</t>
  </si>
  <si>
    <t>40</t>
  </si>
  <si>
    <t>HWL.799420000016</t>
  </si>
  <si>
    <t>SYNOFLEX - S PŘÍRUBOU PN16 200 (198-230) PN16</t>
  </si>
  <si>
    <t>363091006</t>
  </si>
  <si>
    <t>41</t>
  </si>
  <si>
    <t>857351131</t>
  </si>
  <si>
    <t>Montáž litinových tvarovek na potrubí litinovém tlakovém jednoosých na potrubí z trub hrdlových v otevřeném výkopu, kanálu nebo v šachtě s integrovaným těsněním DN 200</t>
  </si>
  <si>
    <t>-836667893</t>
  </si>
  <si>
    <t>42</t>
  </si>
  <si>
    <t>AVK.31150</t>
  </si>
  <si>
    <t>AVK šoupátko 3.1, DN 150, stavební délka F4, PN 16</t>
  </si>
  <si>
    <t>-1279114239</t>
  </si>
  <si>
    <t>43</t>
  </si>
  <si>
    <t>857354122</t>
  </si>
  <si>
    <t>Montáž litinových tvarovek na potrubí litinovém tlakovém odbočných na potrubí z trub přírubových v otevřeném výkopu, kanálu nebo v šachtě DN 200</t>
  </si>
  <si>
    <t>736673821</t>
  </si>
  <si>
    <t>44</t>
  </si>
  <si>
    <t>AVK.3120016</t>
  </si>
  <si>
    <t>AVK šoupátko 3.1, DN 200, stavební délka F4, PN 16</t>
  </si>
  <si>
    <t>-335903831</t>
  </si>
  <si>
    <t>45</t>
  </si>
  <si>
    <t>871311101</t>
  </si>
  <si>
    <t>Montáž vodovodního potrubí z plastů v otevřeném výkopu z tvrdého PVC s integrovaným těsněnim SDR 11/PN10 D 160 x 6,2 mm</t>
  </si>
  <si>
    <t>m</t>
  </si>
  <si>
    <t>-164492348</t>
  </si>
  <si>
    <t>46</t>
  </si>
  <si>
    <t>123456R</t>
  </si>
  <si>
    <t>Uzavírací manžeta D200/160</t>
  </si>
  <si>
    <t>-298929057</t>
  </si>
  <si>
    <t>47</t>
  </si>
  <si>
    <t>234567R</t>
  </si>
  <si>
    <t>Chránička PVC D200</t>
  </si>
  <si>
    <t>-2006364592</t>
  </si>
  <si>
    <t>48</t>
  </si>
  <si>
    <t>345678R</t>
  </si>
  <si>
    <t>Kluzné objímky raci</t>
  </si>
  <si>
    <t>-950470068</t>
  </si>
  <si>
    <t>49</t>
  </si>
  <si>
    <t>892351111</t>
  </si>
  <si>
    <t>Tlakové zkoušky vodou na potrubí DN 150 nebo 200</t>
  </si>
  <si>
    <t>245895684</t>
  </si>
  <si>
    <t>82</t>
  </si>
  <si>
    <t>50</t>
  </si>
  <si>
    <t>892353122</t>
  </si>
  <si>
    <t>Proplach a dezinfekce vodovodního potrubí DN 150 nebo 200</t>
  </si>
  <si>
    <t>-1755659204</t>
  </si>
  <si>
    <t>51</t>
  </si>
  <si>
    <t>892372111</t>
  </si>
  <si>
    <t>Tlakové zkoušky vodou zabezpečení konců potrubí při tlakových zkouškách DN do 300</t>
  </si>
  <si>
    <t>612162029</t>
  </si>
  <si>
    <t>52</t>
  </si>
  <si>
    <t>899121101R</t>
  </si>
  <si>
    <t>Osazení podkladové desky</t>
  </si>
  <si>
    <t>-989680230</t>
  </si>
  <si>
    <t>53</t>
  </si>
  <si>
    <t>AVK.7591050</t>
  </si>
  <si>
    <t>AVK zemní teleskopická souprava 7.5, pro šoupě DN 200, rozsah0,85-1,45 m</t>
  </si>
  <si>
    <t>2096961267</t>
  </si>
  <si>
    <t>54</t>
  </si>
  <si>
    <t>AVK.756850</t>
  </si>
  <si>
    <t>AVK zemní teleskopická souprava 7.5, pro šoupě DN 100-150, rozsah 0,85-1,45 m</t>
  </si>
  <si>
    <t>-1607225861</t>
  </si>
  <si>
    <t>55</t>
  </si>
  <si>
    <t>899121102</t>
  </si>
  <si>
    <t>Osazení poklopů plastových šoupátkových</t>
  </si>
  <si>
    <t>-1017798151</t>
  </si>
  <si>
    <t>56</t>
  </si>
  <si>
    <t>ELM.012615</t>
  </si>
  <si>
    <t>Trubka vodovodní PVC-O Mondial PN 16 160x4,0 mm; 6 m</t>
  </si>
  <si>
    <t>-1901456697</t>
  </si>
  <si>
    <t>Poznámka k položce:_x000D_
Včetně prořezu.</t>
  </si>
  <si>
    <t>82*1,015</t>
  </si>
  <si>
    <t>57</t>
  </si>
  <si>
    <t>899721111</t>
  </si>
  <si>
    <t>Signalizační vodič na potrubí DN do 150 mm</t>
  </si>
  <si>
    <t>1556062984</t>
  </si>
  <si>
    <t>Poznámka k položce:_x000D_
ze skladu VAK Náchod, a.s._x000D_
Nacenit pouze montáž.</t>
  </si>
  <si>
    <t>85</t>
  </si>
  <si>
    <t>58</t>
  </si>
  <si>
    <t>899722112</t>
  </si>
  <si>
    <t>Krytí potrubí z plastů výstražnou fólií z PVC</t>
  </si>
  <si>
    <t>1405615388</t>
  </si>
  <si>
    <t xml:space="preserve"> 82</t>
  </si>
  <si>
    <t>998</t>
  </si>
  <si>
    <t>Přesun hmot</t>
  </si>
  <si>
    <t>59</t>
  </si>
  <si>
    <t>998273102</t>
  </si>
  <si>
    <t>Přesun hmot pro trubní vedení hloubené z trub litinových pro vodovody nebo kanalizace v otevřeném výkopu dopravní vzdálenost do 15 m</t>
  </si>
  <si>
    <t>2075704246</t>
  </si>
  <si>
    <t>60</t>
  </si>
  <si>
    <t>998276101</t>
  </si>
  <si>
    <t>Přesun hmot pro trubní vedení hloubené z trub z plastických hmot nebo sklolaminátových pro vodovody nebo kanalizace v otevřeném výkopu dopravní vzdálenost do 15 m</t>
  </si>
  <si>
    <t>-666972284</t>
  </si>
  <si>
    <t>02 - Řad B</t>
  </si>
  <si>
    <t>-1115735317</t>
  </si>
  <si>
    <t>"dny x hodiny" 2*8</t>
  </si>
  <si>
    <t>-1040275927</t>
  </si>
  <si>
    <t>"sejmutí ornice" 1,50*0,80*0,15</t>
  </si>
  <si>
    <t>704656676</t>
  </si>
  <si>
    <t>-857441851</t>
  </si>
  <si>
    <t>"rýha" 28*0,80*1,70</t>
  </si>
  <si>
    <t>"50% zeminy tř. 3" 38,08*0,50</t>
  </si>
  <si>
    <t>1475279070</t>
  </si>
  <si>
    <t>"50% zeminy tř. 4" 38,08*0,50</t>
  </si>
  <si>
    <t>1998609104</t>
  </si>
  <si>
    <t>"ks x (délka x šířka x hloubka)" 2*(1*0,80*1,70)</t>
  </si>
  <si>
    <t>932555835</t>
  </si>
  <si>
    <t>"50% pažení rýhy: kusy x (délka x hloubka)" 28*1,70</t>
  </si>
  <si>
    <t>1724818855</t>
  </si>
  <si>
    <t>47,60</t>
  </si>
  <si>
    <t>138694531</t>
  </si>
  <si>
    <t>(1,25)/2</t>
  </si>
  <si>
    <t>-1928139052</t>
  </si>
  <si>
    <t>767426180</t>
  </si>
  <si>
    <t>(34,53)/2</t>
  </si>
  <si>
    <t>87678632</t>
  </si>
  <si>
    <t>17,265</t>
  </si>
  <si>
    <t>133255916</t>
  </si>
  <si>
    <t>-579442333</t>
  </si>
  <si>
    <t>-1788326586</t>
  </si>
  <si>
    <t>34,53/2</t>
  </si>
  <si>
    <t>895942415</t>
  </si>
  <si>
    <t>-2124677959</t>
  </si>
  <si>
    <t>"uložení zeminy" 34,53</t>
  </si>
  <si>
    <t>-2083503964</t>
  </si>
  <si>
    <t>"násobeno váhovým koeficientem 2" 34,53*2</t>
  </si>
  <si>
    <t>-369406513</t>
  </si>
  <si>
    <t>"zásyp" 24,36</t>
  </si>
  <si>
    <t>845100137</t>
  </si>
  <si>
    <t>"násobeno váhovým koeficientem 1,9" 23,11*1,90</t>
  </si>
  <si>
    <t>88330215</t>
  </si>
  <si>
    <t>"délka x šířka x tloušťka"28*0,80*0,41</t>
  </si>
  <si>
    <t>1530474154</t>
  </si>
  <si>
    <t>"násobeno váhovým koeficientem 2" (2,24+9,18)*2</t>
  </si>
  <si>
    <t>-1489427662</t>
  </si>
  <si>
    <t>1,50*0,80</t>
  </si>
  <si>
    <t>-792554321</t>
  </si>
  <si>
    <t>-1117413273</t>
  </si>
  <si>
    <t>1,2*0,015 'Přepočtené koeficientem množství</t>
  </si>
  <si>
    <t>392603402</t>
  </si>
  <si>
    <t>"délka x šířka x tloušťka" 28*0,80*0,10</t>
  </si>
  <si>
    <t>HWL.799410000016</t>
  </si>
  <si>
    <t>SYNOFLEX - S PŘÍRUBOU 100 (104-132)</t>
  </si>
  <si>
    <t>590653980</t>
  </si>
  <si>
    <t>HWL.40010009016</t>
  </si>
  <si>
    <t>PŘÍRUBA S2000 100/90</t>
  </si>
  <si>
    <t>1469521810</t>
  </si>
  <si>
    <t>HWL.40010011016</t>
  </si>
  <si>
    <t>PŘÍRUBA S2000 100/110</t>
  </si>
  <si>
    <t>1596936540</t>
  </si>
  <si>
    <t>-573102500</t>
  </si>
  <si>
    <t>-1276051128</t>
  </si>
  <si>
    <t>857241131</t>
  </si>
  <si>
    <t>Montáž litinových tvarovek na potrubí litinovém tlakovém jednoosých na potrubí z trub hrdlových v otevřeném výkopu, kanálu nebo v šachtě s integrovaným těsněním DN 80</t>
  </si>
  <si>
    <t>-470133738</t>
  </si>
  <si>
    <t>AVK.1213801250</t>
  </si>
  <si>
    <t>AVK hydrant podzemní 12.1.3, jednoduše jištěný, DN 80, 1250 mm</t>
  </si>
  <si>
    <t>-795106465</t>
  </si>
  <si>
    <t>4227359</t>
  </si>
  <si>
    <t>Hydrantová drenáž</t>
  </si>
  <si>
    <t>-1483447896</t>
  </si>
  <si>
    <t>Poznámka k položce:_x000D_
ze skladu VAK Náchod, a.s.</t>
  </si>
  <si>
    <t>857244122</t>
  </si>
  <si>
    <t>Montáž litinových tvarovek na potrubí litinovém tlakovém odbočných na potrubí z trub přírubových v otevřeném výkopu, kanálu nebo v šachtě DN 80</t>
  </si>
  <si>
    <t>-874964946</t>
  </si>
  <si>
    <t>HWL.854010000016</t>
  </si>
  <si>
    <t>TVAROVKA OBLOUK 45° 100</t>
  </si>
  <si>
    <t>-1083610541</t>
  </si>
  <si>
    <t>AVK.5015100100</t>
  </si>
  <si>
    <t>AVK tvarovka litinová, T, odbočka přírubová, DN 100/100</t>
  </si>
  <si>
    <t>901405736</t>
  </si>
  <si>
    <t>857261131</t>
  </si>
  <si>
    <t>Montáž litinových tvarovek na potrubí litinovém tlakovém jednoosých na potrubí z trub hrdlových v otevřeném výkopu, kanálu nebo v šachtě s integrovaným těsněním DN 100</t>
  </si>
  <si>
    <t>388554147</t>
  </si>
  <si>
    <t>AVK.3180</t>
  </si>
  <si>
    <t>AVK šoupátko 3.1, DN 80, stavební délka F4, PN 10/16</t>
  </si>
  <si>
    <t>-1450778726</t>
  </si>
  <si>
    <t>857262122</t>
  </si>
  <si>
    <t>Montáž litinových tvarovek na potrubí litinovém tlakovém jednoosých na potrubí z trub přírubových v otevřeném výkopu, kanálu nebo v šachtě DN 100</t>
  </si>
  <si>
    <t>-173634406</t>
  </si>
  <si>
    <t>AVK.501380</t>
  </si>
  <si>
    <t>AVK tvarovka litinová, N, přírubové patkové koleno, DN 80</t>
  </si>
  <si>
    <t>-1715870961</t>
  </si>
  <si>
    <t>857264122</t>
  </si>
  <si>
    <t>Montáž litinových tvarovek na potrubí litinovém tlakovém odbočných na potrubí z trub přírubových v otevřeném výkopu, kanálu nebo v šachtě DN 100</t>
  </si>
  <si>
    <t>471606286</t>
  </si>
  <si>
    <t>AVK.31100</t>
  </si>
  <si>
    <t>AVK šoupátko 3.1, DN 100, stavební délka F4, PN 10/16</t>
  </si>
  <si>
    <t>182551780</t>
  </si>
  <si>
    <t>871251101</t>
  </si>
  <si>
    <t>Montáž vodovodního potrubí z plastů v otevřeném výkopu z tvrdého PVC s integrovaným těsněnim SDR 11/PN10 D 110 x 4,2 mm</t>
  </si>
  <si>
    <t>806461738</t>
  </si>
  <si>
    <t>891247112</t>
  </si>
  <si>
    <t>Montáž hydrantů podzemních DN 80</t>
  </si>
  <si>
    <t>-335963947</t>
  </si>
  <si>
    <t>AVK.7217</t>
  </si>
  <si>
    <t>AVK podkladová deska hydrantová 7.2.17</t>
  </si>
  <si>
    <t>-1808226580</t>
  </si>
  <si>
    <t>-1493675193</t>
  </si>
  <si>
    <t>1021642152</t>
  </si>
  <si>
    <t>-1226290128</t>
  </si>
  <si>
    <t>-823151801</t>
  </si>
  <si>
    <t>1034171729</t>
  </si>
  <si>
    <t>AVK.7561050</t>
  </si>
  <si>
    <t>-1319154131</t>
  </si>
  <si>
    <t>AVK.7551050</t>
  </si>
  <si>
    <t>AVK zemní teleskopická souprava 7.5, pro šoupě DN 65-80, rozsah 0,85-1,45 m</t>
  </si>
  <si>
    <t>1999970834</t>
  </si>
  <si>
    <t>418806905</t>
  </si>
  <si>
    <t>AVK.7215T</t>
  </si>
  <si>
    <t>AVK PLAST uliční poklop hydrantový teleskopický 7.2.15T</t>
  </si>
  <si>
    <t>-644817431</t>
  </si>
  <si>
    <t>899121103</t>
  </si>
  <si>
    <t>Osazení poklopů plastových hydrantových</t>
  </si>
  <si>
    <t>280909943</t>
  </si>
  <si>
    <t>28611631</t>
  </si>
  <si>
    <t>trubka vodovodní PVC-O pro rozvod pitné vody PN 16 110x3,1mm</t>
  </si>
  <si>
    <t>-522410503</t>
  </si>
  <si>
    <t>28*1,015</t>
  </si>
  <si>
    <t>-1083649331</t>
  </si>
  <si>
    <t>-1578679495</t>
  </si>
  <si>
    <t xml:space="preserve"> 28</t>
  </si>
  <si>
    <t>-82626261</t>
  </si>
  <si>
    <t>953191516</t>
  </si>
  <si>
    <t>89920001R</t>
  </si>
  <si>
    <t>Výšková úprava stávajícího poklopu zemního uzavíracího šoupěte vč. případného nastavení ovládací tyče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</si>
</sst>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left" vertical="center"/>
    </xf>
    <xf numFmtId="4" fontId="21" fillId="0" borderId="0" xfId="0" applyNumberFormat="1" applyFont="1" applyProtection="1"/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  <xf numFmtId="4" fontId="19" fillId="5" borderId="22" xfId="0" applyNumberFormat="1" applyFont="1" applyFill="1" applyBorder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33" fillId="5" borderId="22" xfId="0" applyNumberFormat="1" applyFont="1" applyFill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BE40" sqref="BE40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886718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" customHeight="1" x14ac:dyDescent="0.2">
      <c r="AR2" s="133" t="s">
        <v>5</v>
      </c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S2" s="15" t="s">
        <v>6</v>
      </c>
      <c r="BT2" s="15" t="s">
        <v>7</v>
      </c>
    </row>
    <row r="3" spans="1:74" ht="6.9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" customHeight="1" x14ac:dyDescent="0.2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 x14ac:dyDescent="0.2">
      <c r="B5" s="18"/>
      <c r="D5" s="21" t="s">
        <v>12</v>
      </c>
      <c r="K5" s="161" t="s">
        <v>13</v>
      </c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R5" s="18"/>
      <c r="BS5" s="15" t="s">
        <v>6</v>
      </c>
    </row>
    <row r="6" spans="1:74" ht="36.9" customHeight="1" x14ac:dyDescent="0.2">
      <c r="B6" s="18"/>
      <c r="D6" s="23" t="s">
        <v>14</v>
      </c>
      <c r="K6" s="162" t="s">
        <v>15</v>
      </c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R6" s="18"/>
      <c r="BS6" s="15" t="s">
        <v>6</v>
      </c>
    </row>
    <row r="7" spans="1:74" ht="12" customHeight="1" x14ac:dyDescent="0.2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 x14ac:dyDescent="0.2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ht="14.4" customHeight="1" x14ac:dyDescent="0.2">
      <c r="B9" s="18"/>
      <c r="AR9" s="18"/>
      <c r="BS9" s="15" t="s">
        <v>6</v>
      </c>
    </row>
    <row r="10" spans="1:74" ht="12" customHeight="1" x14ac:dyDescent="0.2">
      <c r="B10" s="18"/>
      <c r="D10" s="24" t="s">
        <v>22</v>
      </c>
      <c r="AK10" s="24" t="s">
        <v>23</v>
      </c>
      <c r="AN10" s="22" t="s">
        <v>1</v>
      </c>
      <c r="AR10" s="18"/>
      <c r="BS10" s="15" t="s">
        <v>6</v>
      </c>
    </row>
    <row r="11" spans="1:74" ht="18.5" customHeight="1" x14ac:dyDescent="0.2">
      <c r="B11" s="18"/>
      <c r="E11" s="22" t="s">
        <v>24</v>
      </c>
      <c r="AK11" s="24" t="s">
        <v>25</v>
      </c>
      <c r="AN11" s="22" t="s">
        <v>1</v>
      </c>
      <c r="AR11" s="18"/>
      <c r="BS11" s="15" t="s">
        <v>6</v>
      </c>
    </row>
    <row r="12" spans="1:74" ht="6.9" customHeight="1" x14ac:dyDescent="0.2">
      <c r="B12" s="18"/>
      <c r="AR12" s="18"/>
      <c r="BS12" s="15" t="s">
        <v>6</v>
      </c>
    </row>
    <row r="13" spans="1:74" ht="12" customHeight="1" x14ac:dyDescent="0.2">
      <c r="B13" s="18"/>
      <c r="D13" s="24" t="s">
        <v>26</v>
      </c>
      <c r="AK13" s="24" t="s">
        <v>23</v>
      </c>
      <c r="AN13" s="22" t="s">
        <v>1</v>
      </c>
      <c r="AR13" s="18"/>
      <c r="BS13" s="15" t="s">
        <v>6</v>
      </c>
    </row>
    <row r="14" spans="1:74" ht="12.5" x14ac:dyDescent="0.2">
      <c r="B14" s="18"/>
      <c r="E14" s="22" t="s">
        <v>24</v>
      </c>
      <c r="AK14" s="24" t="s">
        <v>25</v>
      </c>
      <c r="AN14" s="22" t="s">
        <v>1</v>
      </c>
      <c r="AR14" s="18"/>
      <c r="BS14" s="15" t="s">
        <v>6</v>
      </c>
    </row>
    <row r="15" spans="1:74" ht="6.9" customHeight="1" x14ac:dyDescent="0.2">
      <c r="B15" s="18"/>
      <c r="AR15" s="18"/>
      <c r="BS15" s="15" t="s">
        <v>3</v>
      </c>
    </row>
    <row r="16" spans="1:74" ht="12" customHeight="1" x14ac:dyDescent="0.2">
      <c r="B16" s="18"/>
      <c r="D16" s="24" t="s">
        <v>27</v>
      </c>
      <c r="AK16" s="24" t="s">
        <v>23</v>
      </c>
      <c r="AN16" s="22" t="s">
        <v>1</v>
      </c>
      <c r="AR16" s="18"/>
      <c r="BS16" s="15" t="s">
        <v>3</v>
      </c>
    </row>
    <row r="17" spans="2:71" ht="18.5" customHeight="1" x14ac:dyDescent="0.2">
      <c r="B17" s="18"/>
      <c r="E17" s="22" t="s">
        <v>28</v>
      </c>
      <c r="AK17" s="24" t="s">
        <v>25</v>
      </c>
      <c r="AN17" s="22" t="s">
        <v>1</v>
      </c>
      <c r="AR17" s="18"/>
      <c r="BS17" s="15" t="s">
        <v>29</v>
      </c>
    </row>
    <row r="18" spans="2:71" ht="6.9" customHeight="1" x14ac:dyDescent="0.2">
      <c r="B18" s="18"/>
      <c r="AR18" s="18"/>
      <c r="BS18" s="15" t="s">
        <v>6</v>
      </c>
    </row>
    <row r="19" spans="2:71" ht="12" customHeight="1" x14ac:dyDescent="0.2">
      <c r="B19" s="18"/>
      <c r="D19" s="24" t="s">
        <v>30</v>
      </c>
      <c r="AK19" s="24" t="s">
        <v>23</v>
      </c>
      <c r="AN19" s="22" t="s">
        <v>1</v>
      </c>
      <c r="AR19" s="18"/>
      <c r="BS19" s="15" t="s">
        <v>6</v>
      </c>
    </row>
    <row r="20" spans="2:71" ht="18.5" customHeight="1" x14ac:dyDescent="0.2">
      <c r="B20" s="18"/>
      <c r="E20" s="22" t="s">
        <v>24</v>
      </c>
      <c r="AK20" s="24" t="s">
        <v>25</v>
      </c>
      <c r="AN20" s="22" t="s">
        <v>1</v>
      </c>
      <c r="AR20" s="18"/>
      <c r="BS20" s="15" t="s">
        <v>3</v>
      </c>
    </row>
    <row r="21" spans="2:71" ht="6.9" customHeight="1" x14ac:dyDescent="0.2">
      <c r="B21" s="18"/>
      <c r="AR21" s="18"/>
    </row>
    <row r="22" spans="2:71" ht="12" customHeight="1" x14ac:dyDescent="0.2">
      <c r="B22" s="18"/>
      <c r="D22" s="24" t="s">
        <v>31</v>
      </c>
      <c r="AR22" s="18"/>
    </row>
    <row r="23" spans="2:71" ht="16.5" customHeight="1" x14ac:dyDescent="0.2">
      <c r="B23" s="18"/>
      <c r="E23" s="163" t="s">
        <v>1</v>
      </c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R23" s="18"/>
    </row>
    <row r="24" spans="2:71" ht="6.9" customHeight="1" x14ac:dyDescent="0.2">
      <c r="B24" s="18"/>
      <c r="AR24" s="18"/>
    </row>
    <row r="25" spans="2:71" ht="6.9" customHeight="1" x14ac:dyDescent="0.2">
      <c r="B25" s="18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8"/>
    </row>
    <row r="26" spans="2:71" s="1" customFormat="1" ht="26" customHeight="1" x14ac:dyDescent="0.2">
      <c r="B26" s="26"/>
      <c r="D26" s="27" t="s">
        <v>32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64">
        <f>ROUND(AG94,2)</f>
        <v>0</v>
      </c>
      <c r="AL26" s="165"/>
      <c r="AM26" s="165"/>
      <c r="AN26" s="165"/>
      <c r="AO26" s="165"/>
      <c r="AR26" s="26"/>
    </row>
    <row r="27" spans="2:71" s="1" customFormat="1" ht="6.9" customHeight="1" x14ac:dyDescent="0.2">
      <c r="B27" s="26"/>
      <c r="AR27" s="26"/>
    </row>
    <row r="28" spans="2:71" s="1" customFormat="1" ht="12.5" x14ac:dyDescent="0.2">
      <c r="B28" s="26"/>
      <c r="L28" s="166" t="s">
        <v>33</v>
      </c>
      <c r="M28" s="166"/>
      <c r="N28" s="166"/>
      <c r="O28" s="166"/>
      <c r="P28" s="166"/>
      <c r="W28" s="166" t="s">
        <v>34</v>
      </c>
      <c r="X28" s="166"/>
      <c r="Y28" s="166"/>
      <c r="Z28" s="166"/>
      <c r="AA28" s="166"/>
      <c r="AB28" s="166"/>
      <c r="AC28" s="166"/>
      <c r="AD28" s="166"/>
      <c r="AE28" s="166"/>
      <c r="AK28" s="166" t="s">
        <v>35</v>
      </c>
      <c r="AL28" s="166"/>
      <c r="AM28" s="166"/>
      <c r="AN28" s="166"/>
      <c r="AO28" s="166"/>
      <c r="AR28" s="26"/>
    </row>
    <row r="29" spans="2:71" s="2" customFormat="1" ht="14.4" customHeight="1" x14ac:dyDescent="0.2">
      <c r="B29" s="29"/>
      <c r="D29" s="24" t="s">
        <v>36</v>
      </c>
      <c r="F29" s="24" t="s">
        <v>37</v>
      </c>
      <c r="L29" s="156">
        <v>0.21</v>
      </c>
      <c r="M29" s="155"/>
      <c r="N29" s="155"/>
      <c r="O29" s="155"/>
      <c r="P29" s="155"/>
      <c r="W29" s="154">
        <f>ROUND(AZ94, 2)</f>
        <v>0</v>
      </c>
      <c r="X29" s="155"/>
      <c r="Y29" s="155"/>
      <c r="Z29" s="155"/>
      <c r="AA29" s="155"/>
      <c r="AB29" s="155"/>
      <c r="AC29" s="155"/>
      <c r="AD29" s="155"/>
      <c r="AE29" s="155"/>
      <c r="AK29" s="154">
        <f>ROUND(AV94, 2)</f>
        <v>0</v>
      </c>
      <c r="AL29" s="155"/>
      <c r="AM29" s="155"/>
      <c r="AN29" s="155"/>
      <c r="AO29" s="155"/>
      <c r="AR29" s="29"/>
    </row>
    <row r="30" spans="2:71" s="2" customFormat="1" ht="14.4" customHeight="1" x14ac:dyDescent="0.2">
      <c r="B30" s="29"/>
      <c r="F30" s="24" t="s">
        <v>38</v>
      </c>
      <c r="L30" s="156">
        <v>0.15</v>
      </c>
      <c r="M30" s="155"/>
      <c r="N30" s="155"/>
      <c r="O30" s="155"/>
      <c r="P30" s="155"/>
      <c r="W30" s="154">
        <f>ROUND(BA94, 2)</f>
        <v>0</v>
      </c>
      <c r="X30" s="155"/>
      <c r="Y30" s="155"/>
      <c r="Z30" s="155"/>
      <c r="AA30" s="155"/>
      <c r="AB30" s="155"/>
      <c r="AC30" s="155"/>
      <c r="AD30" s="155"/>
      <c r="AE30" s="155"/>
      <c r="AK30" s="154">
        <f>ROUND(AW94, 2)</f>
        <v>0</v>
      </c>
      <c r="AL30" s="155"/>
      <c r="AM30" s="155"/>
      <c r="AN30" s="155"/>
      <c r="AO30" s="155"/>
      <c r="AR30" s="29"/>
    </row>
    <row r="31" spans="2:71" s="2" customFormat="1" ht="14.4" hidden="1" customHeight="1" x14ac:dyDescent="0.2">
      <c r="B31" s="29"/>
      <c r="F31" s="24" t="s">
        <v>39</v>
      </c>
      <c r="L31" s="156">
        <v>0.21</v>
      </c>
      <c r="M31" s="155"/>
      <c r="N31" s="155"/>
      <c r="O31" s="155"/>
      <c r="P31" s="155"/>
      <c r="W31" s="154">
        <f>ROUND(BB94, 2)</f>
        <v>0</v>
      </c>
      <c r="X31" s="155"/>
      <c r="Y31" s="155"/>
      <c r="Z31" s="155"/>
      <c r="AA31" s="155"/>
      <c r="AB31" s="155"/>
      <c r="AC31" s="155"/>
      <c r="AD31" s="155"/>
      <c r="AE31" s="155"/>
      <c r="AK31" s="154">
        <v>0</v>
      </c>
      <c r="AL31" s="155"/>
      <c r="AM31" s="155"/>
      <c r="AN31" s="155"/>
      <c r="AO31" s="155"/>
      <c r="AR31" s="29"/>
    </row>
    <row r="32" spans="2:71" s="2" customFormat="1" ht="14.4" hidden="1" customHeight="1" x14ac:dyDescent="0.2">
      <c r="B32" s="29"/>
      <c r="F32" s="24" t="s">
        <v>40</v>
      </c>
      <c r="L32" s="156">
        <v>0.15</v>
      </c>
      <c r="M32" s="155"/>
      <c r="N32" s="155"/>
      <c r="O32" s="155"/>
      <c r="P32" s="155"/>
      <c r="W32" s="154">
        <f>ROUND(BC94, 2)</f>
        <v>0</v>
      </c>
      <c r="X32" s="155"/>
      <c r="Y32" s="155"/>
      <c r="Z32" s="155"/>
      <c r="AA32" s="155"/>
      <c r="AB32" s="155"/>
      <c r="AC32" s="155"/>
      <c r="AD32" s="155"/>
      <c r="AE32" s="155"/>
      <c r="AK32" s="154">
        <v>0</v>
      </c>
      <c r="AL32" s="155"/>
      <c r="AM32" s="155"/>
      <c r="AN32" s="155"/>
      <c r="AO32" s="155"/>
      <c r="AR32" s="29"/>
    </row>
    <row r="33" spans="2:44" s="2" customFormat="1" ht="14.4" hidden="1" customHeight="1" x14ac:dyDescent="0.2">
      <c r="B33" s="29"/>
      <c r="F33" s="24" t="s">
        <v>41</v>
      </c>
      <c r="L33" s="156">
        <v>0</v>
      </c>
      <c r="M33" s="155"/>
      <c r="N33" s="155"/>
      <c r="O33" s="155"/>
      <c r="P33" s="155"/>
      <c r="W33" s="154">
        <f>ROUND(BD94, 2)</f>
        <v>0</v>
      </c>
      <c r="X33" s="155"/>
      <c r="Y33" s="155"/>
      <c r="Z33" s="155"/>
      <c r="AA33" s="155"/>
      <c r="AB33" s="155"/>
      <c r="AC33" s="155"/>
      <c r="AD33" s="155"/>
      <c r="AE33" s="155"/>
      <c r="AK33" s="154">
        <v>0</v>
      </c>
      <c r="AL33" s="155"/>
      <c r="AM33" s="155"/>
      <c r="AN33" s="155"/>
      <c r="AO33" s="155"/>
      <c r="AR33" s="29"/>
    </row>
    <row r="34" spans="2:44" s="1" customFormat="1" ht="6.9" customHeight="1" x14ac:dyDescent="0.2">
      <c r="B34" s="26"/>
      <c r="AR34" s="26"/>
    </row>
    <row r="35" spans="2:44" s="1" customFormat="1" ht="26" customHeight="1" x14ac:dyDescent="0.2">
      <c r="B35" s="26"/>
      <c r="C35" s="30"/>
      <c r="D35" s="31" t="s">
        <v>42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43</v>
      </c>
      <c r="U35" s="32"/>
      <c r="V35" s="32"/>
      <c r="W35" s="32"/>
      <c r="X35" s="157" t="s">
        <v>44</v>
      </c>
      <c r="Y35" s="158"/>
      <c r="Z35" s="158"/>
      <c r="AA35" s="158"/>
      <c r="AB35" s="158"/>
      <c r="AC35" s="32"/>
      <c r="AD35" s="32"/>
      <c r="AE35" s="32"/>
      <c r="AF35" s="32"/>
      <c r="AG35" s="32"/>
      <c r="AH35" s="32"/>
      <c r="AI35" s="32"/>
      <c r="AJ35" s="32"/>
      <c r="AK35" s="159">
        <f>SUM(AK26:AK33)</f>
        <v>0</v>
      </c>
      <c r="AL35" s="158"/>
      <c r="AM35" s="158"/>
      <c r="AN35" s="158"/>
      <c r="AO35" s="160"/>
      <c r="AP35" s="30"/>
      <c r="AQ35" s="30"/>
      <c r="AR35" s="26"/>
    </row>
    <row r="36" spans="2:44" s="1" customFormat="1" ht="6.9" customHeight="1" x14ac:dyDescent="0.2">
      <c r="B36" s="26"/>
      <c r="AR36" s="26"/>
    </row>
    <row r="37" spans="2:44" s="1" customFormat="1" ht="14.4" customHeight="1" x14ac:dyDescent="0.2">
      <c r="B37" s="26"/>
      <c r="AR37" s="26"/>
    </row>
    <row r="38" spans="2:44" ht="14.4" customHeight="1" x14ac:dyDescent="0.2">
      <c r="B38" s="18"/>
      <c r="AR38" s="18"/>
    </row>
    <row r="39" spans="2:44" ht="14.4" customHeight="1" x14ac:dyDescent="0.2">
      <c r="B39" s="18"/>
      <c r="AR39" s="18"/>
    </row>
    <row r="40" spans="2:44" ht="14.4" customHeight="1" x14ac:dyDescent="0.2">
      <c r="B40" s="18"/>
      <c r="AR40" s="18"/>
    </row>
    <row r="41" spans="2:44" ht="14.4" customHeight="1" x14ac:dyDescent="0.2">
      <c r="B41" s="18"/>
      <c r="AR41" s="18"/>
    </row>
    <row r="42" spans="2:44" ht="14.4" customHeight="1" x14ac:dyDescent="0.2">
      <c r="B42" s="18"/>
      <c r="AR42" s="18"/>
    </row>
    <row r="43" spans="2:44" ht="14.4" customHeight="1" x14ac:dyDescent="0.2">
      <c r="B43" s="18"/>
      <c r="AR43" s="18"/>
    </row>
    <row r="44" spans="2:44" ht="14.4" customHeight="1" x14ac:dyDescent="0.2">
      <c r="B44" s="18"/>
      <c r="AR44" s="18"/>
    </row>
    <row r="45" spans="2:44" ht="14.4" customHeight="1" x14ac:dyDescent="0.2">
      <c r="B45" s="18"/>
      <c r="AR45" s="18"/>
    </row>
    <row r="46" spans="2:44" ht="14.4" customHeight="1" x14ac:dyDescent="0.2">
      <c r="B46" s="18"/>
      <c r="AR46" s="18"/>
    </row>
    <row r="47" spans="2:44" ht="14.4" customHeight="1" x14ac:dyDescent="0.2">
      <c r="B47" s="18"/>
      <c r="AR47" s="18"/>
    </row>
    <row r="48" spans="2:44" ht="14.4" customHeight="1" x14ac:dyDescent="0.2">
      <c r="B48" s="18"/>
      <c r="AR48" s="18"/>
    </row>
    <row r="49" spans="2:44" s="1" customFormat="1" ht="14.4" customHeight="1" x14ac:dyDescent="0.2">
      <c r="B49" s="26"/>
      <c r="D49" s="34" t="s">
        <v>45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46</v>
      </c>
      <c r="AI49" s="35"/>
      <c r="AJ49" s="35"/>
      <c r="AK49" s="35"/>
      <c r="AL49" s="35"/>
      <c r="AM49" s="35"/>
      <c r="AN49" s="35"/>
      <c r="AO49" s="35"/>
      <c r="AR49" s="26"/>
    </row>
    <row r="50" spans="2:44" x14ac:dyDescent="0.2">
      <c r="B50" s="18"/>
      <c r="AR50" s="18"/>
    </row>
    <row r="51" spans="2:44" x14ac:dyDescent="0.2">
      <c r="B51" s="18"/>
      <c r="AR51" s="18"/>
    </row>
    <row r="52" spans="2:44" x14ac:dyDescent="0.2">
      <c r="B52" s="18"/>
      <c r="AR52" s="18"/>
    </row>
    <row r="53" spans="2:44" x14ac:dyDescent="0.2">
      <c r="B53" s="18"/>
      <c r="AR53" s="18"/>
    </row>
    <row r="54" spans="2:44" x14ac:dyDescent="0.2">
      <c r="B54" s="18"/>
      <c r="AR54" s="18"/>
    </row>
    <row r="55" spans="2:44" x14ac:dyDescent="0.2">
      <c r="B55" s="18"/>
      <c r="AR55" s="18"/>
    </row>
    <row r="56" spans="2:44" x14ac:dyDescent="0.2">
      <c r="B56" s="18"/>
      <c r="AR56" s="18"/>
    </row>
    <row r="57" spans="2:44" x14ac:dyDescent="0.2">
      <c r="B57" s="18"/>
      <c r="AR57" s="18"/>
    </row>
    <row r="58" spans="2:44" x14ac:dyDescent="0.2">
      <c r="B58" s="18"/>
      <c r="AR58" s="18"/>
    </row>
    <row r="59" spans="2:44" x14ac:dyDescent="0.2">
      <c r="B59" s="18"/>
      <c r="AR59" s="18"/>
    </row>
    <row r="60" spans="2:44" s="1" customFormat="1" ht="12.5" x14ac:dyDescent="0.2">
      <c r="B60" s="26"/>
      <c r="D60" s="36" t="s">
        <v>47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6" t="s">
        <v>48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6" t="s">
        <v>47</v>
      </c>
      <c r="AI60" s="28"/>
      <c r="AJ60" s="28"/>
      <c r="AK60" s="28"/>
      <c r="AL60" s="28"/>
      <c r="AM60" s="36" t="s">
        <v>48</v>
      </c>
      <c r="AN60" s="28"/>
      <c r="AO60" s="28"/>
      <c r="AR60" s="26"/>
    </row>
    <row r="61" spans="2:44" x14ac:dyDescent="0.2">
      <c r="B61" s="18"/>
      <c r="AR61" s="18"/>
    </row>
    <row r="62" spans="2:44" x14ac:dyDescent="0.2">
      <c r="B62" s="18"/>
      <c r="AR62" s="18"/>
    </row>
    <row r="63" spans="2:44" x14ac:dyDescent="0.2">
      <c r="B63" s="18"/>
      <c r="AR63" s="18"/>
    </row>
    <row r="64" spans="2:44" s="1" customFormat="1" ht="13" x14ac:dyDescent="0.2">
      <c r="B64" s="26"/>
      <c r="D64" s="34" t="s">
        <v>49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50</v>
      </c>
      <c r="AI64" s="35"/>
      <c r="AJ64" s="35"/>
      <c r="AK64" s="35"/>
      <c r="AL64" s="35"/>
      <c r="AM64" s="35"/>
      <c r="AN64" s="35"/>
      <c r="AO64" s="35"/>
      <c r="AR64" s="26"/>
    </row>
    <row r="65" spans="2:44" x14ac:dyDescent="0.2">
      <c r="B65" s="18"/>
      <c r="AR65" s="18"/>
    </row>
    <row r="66" spans="2:44" x14ac:dyDescent="0.2">
      <c r="B66" s="18"/>
      <c r="AR66" s="18"/>
    </row>
    <row r="67" spans="2:44" x14ac:dyDescent="0.2">
      <c r="B67" s="18"/>
      <c r="AR67" s="18"/>
    </row>
    <row r="68" spans="2:44" x14ac:dyDescent="0.2">
      <c r="B68" s="18"/>
      <c r="AR68" s="18"/>
    </row>
    <row r="69" spans="2:44" x14ac:dyDescent="0.2">
      <c r="B69" s="18"/>
      <c r="AR69" s="18"/>
    </row>
    <row r="70" spans="2:44" x14ac:dyDescent="0.2">
      <c r="B70" s="18"/>
      <c r="AR70" s="18"/>
    </row>
    <row r="71" spans="2:44" x14ac:dyDescent="0.2">
      <c r="B71" s="18"/>
      <c r="AR71" s="18"/>
    </row>
    <row r="72" spans="2:44" x14ac:dyDescent="0.2">
      <c r="B72" s="18"/>
      <c r="AR72" s="18"/>
    </row>
    <row r="73" spans="2:44" x14ac:dyDescent="0.2">
      <c r="B73" s="18"/>
      <c r="AR73" s="18"/>
    </row>
    <row r="74" spans="2:44" x14ac:dyDescent="0.2">
      <c r="B74" s="18"/>
      <c r="AR74" s="18"/>
    </row>
    <row r="75" spans="2:44" s="1" customFormat="1" ht="12.5" x14ac:dyDescent="0.2">
      <c r="B75" s="26"/>
      <c r="D75" s="36" t="s">
        <v>47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6" t="s">
        <v>48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6" t="s">
        <v>47</v>
      </c>
      <c r="AI75" s="28"/>
      <c r="AJ75" s="28"/>
      <c r="AK75" s="28"/>
      <c r="AL75" s="28"/>
      <c r="AM75" s="36" t="s">
        <v>48</v>
      </c>
      <c r="AN75" s="28"/>
      <c r="AO75" s="28"/>
      <c r="AR75" s="26"/>
    </row>
    <row r="76" spans="2:44" s="1" customFormat="1" x14ac:dyDescent="0.2">
      <c r="B76" s="26"/>
      <c r="AR76" s="26"/>
    </row>
    <row r="77" spans="2:44" s="1" customFormat="1" ht="6.9" customHeight="1" x14ac:dyDescent="0.2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6"/>
    </row>
    <row r="81" spans="1:91" s="1" customFormat="1" ht="6.9" customHeight="1" x14ac:dyDescent="0.2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6"/>
    </row>
    <row r="82" spans="1:91" s="1" customFormat="1" ht="24.9" customHeight="1" x14ac:dyDescent="0.2">
      <c r="B82" s="26"/>
      <c r="C82" s="19" t="s">
        <v>51</v>
      </c>
      <c r="AR82" s="26"/>
    </row>
    <row r="83" spans="1:91" s="1" customFormat="1" ht="6.9" customHeight="1" x14ac:dyDescent="0.2">
      <c r="B83" s="26"/>
      <c r="AR83" s="26"/>
    </row>
    <row r="84" spans="1:91" s="3" customFormat="1" ht="12" customHeight="1" x14ac:dyDescent="0.2">
      <c r="B84" s="41"/>
      <c r="C84" s="24" t="s">
        <v>12</v>
      </c>
      <c r="L84" s="3" t="str">
        <f>K5</f>
        <v>IO01</v>
      </c>
      <c r="AR84" s="41"/>
    </row>
    <row r="85" spans="1:91" s="4" customFormat="1" ht="36.9" customHeight="1" x14ac:dyDescent="0.2">
      <c r="B85" s="42"/>
      <c r="C85" s="43" t="s">
        <v>14</v>
      </c>
      <c r="L85" s="145" t="str">
        <f>K6</f>
        <v>Přeložky vodovodů</v>
      </c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R85" s="42"/>
    </row>
    <row r="86" spans="1:91" s="1" customFormat="1" ht="6.9" customHeight="1" x14ac:dyDescent="0.2">
      <c r="B86" s="26"/>
      <c r="AR86" s="26"/>
    </row>
    <row r="87" spans="1:91" s="1" customFormat="1" ht="12" customHeight="1" x14ac:dyDescent="0.2">
      <c r="B87" s="26"/>
      <c r="C87" s="24" t="s">
        <v>18</v>
      </c>
      <c r="L87" s="44" t="str">
        <f>IF(K8="","",K8)</f>
        <v>k.ú. Náchod</v>
      </c>
      <c r="AI87" s="24" t="s">
        <v>20</v>
      </c>
      <c r="AM87" s="147" t="str">
        <f>IF(AN8= "","",AN8)</f>
        <v>25. 8. 2023</v>
      </c>
      <c r="AN87" s="147"/>
      <c r="AR87" s="26"/>
    </row>
    <row r="88" spans="1:91" s="1" customFormat="1" ht="6.9" customHeight="1" x14ac:dyDescent="0.2">
      <c r="B88" s="26"/>
      <c r="AR88" s="26"/>
    </row>
    <row r="89" spans="1:91" s="1" customFormat="1" ht="15.15" customHeight="1" x14ac:dyDescent="0.2">
      <c r="B89" s="26"/>
      <c r="C89" s="24" t="s">
        <v>22</v>
      </c>
      <c r="L89" s="3" t="str">
        <f>IF(E11= "","",E11)</f>
        <v xml:space="preserve"> </v>
      </c>
      <c r="AI89" s="24" t="s">
        <v>27</v>
      </c>
      <c r="AM89" s="148" t="str">
        <f>IF(E17="","",E17)</f>
        <v>Lucie Brandová, DiS.</v>
      </c>
      <c r="AN89" s="149"/>
      <c r="AO89" s="149"/>
      <c r="AP89" s="149"/>
      <c r="AR89" s="26"/>
      <c r="AS89" s="150" t="s">
        <v>52</v>
      </c>
      <c r="AT89" s="151"/>
      <c r="AU89" s="45"/>
      <c r="AV89" s="45"/>
      <c r="AW89" s="45"/>
      <c r="AX89" s="45"/>
      <c r="AY89" s="45"/>
      <c r="AZ89" s="45"/>
      <c r="BA89" s="45"/>
      <c r="BB89" s="45"/>
      <c r="BC89" s="45"/>
      <c r="BD89" s="46"/>
    </row>
    <row r="90" spans="1:91" s="1" customFormat="1" ht="15.15" customHeight="1" x14ac:dyDescent="0.2">
      <c r="B90" s="26"/>
      <c r="C90" s="24" t="s">
        <v>26</v>
      </c>
      <c r="L90" s="3" t="str">
        <f>IF(E14="","",E14)</f>
        <v xml:space="preserve"> </v>
      </c>
      <c r="AI90" s="24" t="s">
        <v>30</v>
      </c>
      <c r="AM90" s="148" t="str">
        <f>IF(E20="","",E20)</f>
        <v xml:space="preserve"> </v>
      </c>
      <c r="AN90" s="149"/>
      <c r="AO90" s="149"/>
      <c r="AP90" s="149"/>
      <c r="AR90" s="26"/>
      <c r="AS90" s="152"/>
      <c r="AT90" s="153"/>
      <c r="BD90" s="48"/>
    </row>
    <row r="91" spans="1:91" s="1" customFormat="1" ht="10.75" customHeight="1" x14ac:dyDescent="0.2">
      <c r="B91" s="26"/>
      <c r="AR91" s="26"/>
      <c r="AS91" s="152"/>
      <c r="AT91" s="153"/>
      <c r="BD91" s="48"/>
    </row>
    <row r="92" spans="1:91" s="1" customFormat="1" ht="29.25" customHeight="1" x14ac:dyDescent="0.2">
      <c r="B92" s="26"/>
      <c r="C92" s="140" t="s">
        <v>53</v>
      </c>
      <c r="D92" s="141"/>
      <c r="E92" s="141"/>
      <c r="F92" s="141"/>
      <c r="G92" s="141"/>
      <c r="H92" s="49"/>
      <c r="I92" s="142" t="s">
        <v>54</v>
      </c>
      <c r="J92" s="141"/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3" t="s">
        <v>55</v>
      </c>
      <c r="AH92" s="141"/>
      <c r="AI92" s="141"/>
      <c r="AJ92" s="141"/>
      <c r="AK92" s="141"/>
      <c r="AL92" s="141"/>
      <c r="AM92" s="141"/>
      <c r="AN92" s="142" t="s">
        <v>56</v>
      </c>
      <c r="AO92" s="141"/>
      <c r="AP92" s="144"/>
      <c r="AQ92" s="50" t="s">
        <v>57</v>
      </c>
      <c r="AR92" s="26"/>
      <c r="AS92" s="51" t="s">
        <v>58</v>
      </c>
      <c r="AT92" s="52" t="s">
        <v>59</v>
      </c>
      <c r="AU92" s="52" t="s">
        <v>60</v>
      </c>
      <c r="AV92" s="52" t="s">
        <v>61</v>
      </c>
      <c r="AW92" s="52" t="s">
        <v>62</v>
      </c>
      <c r="AX92" s="52" t="s">
        <v>63</v>
      </c>
      <c r="AY92" s="52" t="s">
        <v>64</v>
      </c>
      <c r="AZ92" s="52" t="s">
        <v>65</v>
      </c>
      <c r="BA92" s="52" t="s">
        <v>66</v>
      </c>
      <c r="BB92" s="52" t="s">
        <v>67</v>
      </c>
      <c r="BC92" s="52" t="s">
        <v>68</v>
      </c>
      <c r="BD92" s="53" t="s">
        <v>69</v>
      </c>
    </row>
    <row r="93" spans="1:91" s="1" customFormat="1" ht="10.75" customHeight="1" x14ac:dyDescent="0.2">
      <c r="B93" s="26"/>
      <c r="AR93" s="26"/>
      <c r="AS93" s="54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6"/>
    </row>
    <row r="94" spans="1:91" s="5" customFormat="1" ht="32.4" customHeight="1" x14ac:dyDescent="0.2">
      <c r="B94" s="55"/>
      <c r="C94" s="56" t="s">
        <v>70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38">
        <f>ROUND(SUM(AG95:AG96),2)</f>
        <v>0</v>
      </c>
      <c r="AH94" s="138"/>
      <c r="AI94" s="138"/>
      <c r="AJ94" s="138"/>
      <c r="AK94" s="138"/>
      <c r="AL94" s="138"/>
      <c r="AM94" s="138"/>
      <c r="AN94" s="139">
        <f>SUM(AG94,AT94)</f>
        <v>0</v>
      </c>
      <c r="AO94" s="139"/>
      <c r="AP94" s="139"/>
      <c r="AQ94" s="58" t="s">
        <v>1</v>
      </c>
      <c r="AR94" s="55"/>
      <c r="AS94" s="59">
        <f>ROUND(SUM(AS95:AS96),2)</f>
        <v>0</v>
      </c>
      <c r="AT94" s="60">
        <f>ROUND(SUM(AV94:AW94),2)</f>
        <v>0</v>
      </c>
      <c r="AU94" s="61">
        <f>ROUND(SUM(AU95:AU96),5)</f>
        <v>460.50698</v>
      </c>
      <c r="AV94" s="60">
        <f>ROUND(AZ94*L29,2)</f>
        <v>0</v>
      </c>
      <c r="AW94" s="60">
        <f>ROUND(BA94*L30,2)</f>
        <v>0</v>
      </c>
      <c r="AX94" s="60">
        <f>ROUND(BB94*L29,2)</f>
        <v>0</v>
      </c>
      <c r="AY94" s="60">
        <f>ROUND(BC94*L30,2)</f>
        <v>0</v>
      </c>
      <c r="AZ94" s="60">
        <f>ROUND(SUM(AZ95:AZ96),2)</f>
        <v>0</v>
      </c>
      <c r="BA94" s="60">
        <f>ROUND(SUM(BA95:BA96),2)</f>
        <v>0</v>
      </c>
      <c r="BB94" s="60">
        <f>ROUND(SUM(BB95:BB96),2)</f>
        <v>0</v>
      </c>
      <c r="BC94" s="60">
        <f>ROUND(SUM(BC95:BC96),2)</f>
        <v>0</v>
      </c>
      <c r="BD94" s="62">
        <f>ROUND(SUM(BD95:BD96),2)</f>
        <v>0</v>
      </c>
      <c r="BS94" s="63" t="s">
        <v>71</v>
      </c>
      <c r="BT94" s="63" t="s">
        <v>72</v>
      </c>
      <c r="BU94" s="64" t="s">
        <v>73</v>
      </c>
      <c r="BV94" s="63" t="s">
        <v>74</v>
      </c>
      <c r="BW94" s="63" t="s">
        <v>4</v>
      </c>
      <c r="BX94" s="63" t="s">
        <v>75</v>
      </c>
      <c r="CL94" s="63" t="s">
        <v>1</v>
      </c>
    </row>
    <row r="95" spans="1:91" s="6" customFormat="1" ht="16.5" customHeight="1" x14ac:dyDescent="0.2">
      <c r="A95" s="65" t="s">
        <v>76</v>
      </c>
      <c r="B95" s="66"/>
      <c r="C95" s="67"/>
      <c r="D95" s="137" t="s">
        <v>77</v>
      </c>
      <c r="E95" s="137"/>
      <c r="F95" s="137"/>
      <c r="G95" s="137"/>
      <c r="H95" s="137"/>
      <c r="I95" s="68"/>
      <c r="J95" s="137" t="s">
        <v>78</v>
      </c>
      <c r="K95" s="137"/>
      <c r="L95" s="137"/>
      <c r="M95" s="137"/>
      <c r="N95" s="137"/>
      <c r="O95" s="137"/>
      <c r="P95" s="137"/>
      <c r="Q95" s="137"/>
      <c r="R95" s="137"/>
      <c r="S95" s="137"/>
      <c r="T95" s="137"/>
      <c r="U95" s="137"/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5">
        <f>'01 - Řad A'!J30</f>
        <v>0</v>
      </c>
      <c r="AH95" s="136"/>
      <c r="AI95" s="136"/>
      <c r="AJ95" s="136"/>
      <c r="AK95" s="136"/>
      <c r="AL95" s="136"/>
      <c r="AM95" s="136"/>
      <c r="AN95" s="135">
        <f>SUM(AG95,AT95)</f>
        <v>0</v>
      </c>
      <c r="AO95" s="136"/>
      <c r="AP95" s="136"/>
      <c r="AQ95" s="69" t="s">
        <v>79</v>
      </c>
      <c r="AR95" s="66"/>
      <c r="AS95" s="70">
        <v>0</v>
      </c>
      <c r="AT95" s="71">
        <f>ROUND(SUM(AV95:AW95),2)</f>
        <v>0</v>
      </c>
      <c r="AU95" s="72">
        <f>'01 - Řad A'!P122</f>
        <v>321.02198199999998</v>
      </c>
      <c r="AV95" s="71">
        <f>'01 - Řad A'!J33</f>
        <v>0</v>
      </c>
      <c r="AW95" s="71">
        <f>'01 - Řad A'!J34</f>
        <v>0</v>
      </c>
      <c r="AX95" s="71">
        <f>'01 - Řad A'!J35</f>
        <v>0</v>
      </c>
      <c r="AY95" s="71">
        <f>'01 - Řad A'!J36</f>
        <v>0</v>
      </c>
      <c r="AZ95" s="71">
        <f>'01 - Řad A'!F33</f>
        <v>0</v>
      </c>
      <c r="BA95" s="71">
        <f>'01 - Řad A'!F34</f>
        <v>0</v>
      </c>
      <c r="BB95" s="71">
        <f>'01 - Řad A'!F35</f>
        <v>0</v>
      </c>
      <c r="BC95" s="71">
        <f>'01 - Řad A'!F36</f>
        <v>0</v>
      </c>
      <c r="BD95" s="73">
        <f>'01 - Řad A'!F37</f>
        <v>0</v>
      </c>
      <c r="BT95" s="74" t="s">
        <v>80</v>
      </c>
      <c r="BV95" s="74" t="s">
        <v>74</v>
      </c>
      <c r="BW95" s="74" t="s">
        <v>81</v>
      </c>
      <c r="BX95" s="74" t="s">
        <v>4</v>
      </c>
      <c r="CL95" s="74" t="s">
        <v>1</v>
      </c>
      <c r="CM95" s="74" t="s">
        <v>82</v>
      </c>
    </row>
    <row r="96" spans="1:91" s="6" customFormat="1" ht="16.5" customHeight="1" x14ac:dyDescent="0.2">
      <c r="A96" s="65" t="s">
        <v>76</v>
      </c>
      <c r="B96" s="66"/>
      <c r="C96" s="67"/>
      <c r="D96" s="137" t="s">
        <v>83</v>
      </c>
      <c r="E96" s="137"/>
      <c r="F96" s="137"/>
      <c r="G96" s="137"/>
      <c r="H96" s="137"/>
      <c r="I96" s="68"/>
      <c r="J96" s="137" t="s">
        <v>84</v>
      </c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5">
        <f>'02 - Řad B'!J30</f>
        <v>0</v>
      </c>
      <c r="AH96" s="136"/>
      <c r="AI96" s="136"/>
      <c r="AJ96" s="136"/>
      <c r="AK96" s="136"/>
      <c r="AL96" s="136"/>
      <c r="AM96" s="136"/>
      <c r="AN96" s="135">
        <f>SUM(AG96,AT96)</f>
        <v>0</v>
      </c>
      <c r="AO96" s="136"/>
      <c r="AP96" s="136"/>
      <c r="AQ96" s="69" t="s">
        <v>79</v>
      </c>
      <c r="AR96" s="66"/>
      <c r="AS96" s="75">
        <v>0</v>
      </c>
      <c r="AT96" s="76">
        <f>ROUND(SUM(AV96:AW96),2)</f>
        <v>0</v>
      </c>
      <c r="AU96" s="77">
        <f>'02 - Řad B'!P121</f>
        <v>139.484994</v>
      </c>
      <c r="AV96" s="76">
        <f>'02 - Řad B'!J33</f>
        <v>0</v>
      </c>
      <c r="AW96" s="76">
        <f>'02 - Řad B'!J34</f>
        <v>0</v>
      </c>
      <c r="AX96" s="76">
        <f>'02 - Řad B'!J35</f>
        <v>0</v>
      </c>
      <c r="AY96" s="76">
        <f>'02 - Řad B'!J36</f>
        <v>0</v>
      </c>
      <c r="AZ96" s="76">
        <f>'02 - Řad B'!F33</f>
        <v>0</v>
      </c>
      <c r="BA96" s="76">
        <f>'02 - Řad B'!F34</f>
        <v>0</v>
      </c>
      <c r="BB96" s="76">
        <f>'02 - Řad B'!F35</f>
        <v>0</v>
      </c>
      <c r="BC96" s="76">
        <f>'02 - Řad B'!F36</f>
        <v>0</v>
      </c>
      <c r="BD96" s="78">
        <f>'02 - Řad B'!F37</f>
        <v>0</v>
      </c>
      <c r="BT96" s="74" t="s">
        <v>80</v>
      </c>
      <c r="BV96" s="74" t="s">
        <v>74</v>
      </c>
      <c r="BW96" s="74" t="s">
        <v>85</v>
      </c>
      <c r="BX96" s="74" t="s">
        <v>4</v>
      </c>
      <c r="CL96" s="74" t="s">
        <v>1</v>
      </c>
      <c r="CM96" s="74" t="s">
        <v>82</v>
      </c>
    </row>
    <row r="97" spans="2:44" s="1" customFormat="1" ht="30" customHeight="1" x14ac:dyDescent="0.2">
      <c r="B97" s="26"/>
      <c r="AR97" s="26"/>
    </row>
    <row r="98" spans="2:44" s="1" customFormat="1" ht="6.9" customHeight="1" x14ac:dyDescent="0.2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26"/>
    </row>
  </sheetData>
  <mergeCells count="44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01 - Řad A'!C2" display="/" xr:uid="{00000000-0004-0000-0000-000000000000}"/>
    <hyperlink ref="A96" location="'02 - Řad B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7"/>
  <sheetViews>
    <sheetView showGridLines="0" topLeftCell="C115" workbookViewId="0">
      <selection activeCell="F125" sqref="F125"/>
    </sheetView>
  </sheetViews>
  <sheetFormatPr defaultRowHeight="10" x14ac:dyDescent="0.2"/>
  <cols>
    <col min="1" max="1" width="8.33203125" customWidth="1"/>
    <col min="2" max="2" width="1.109375" style="167" customWidth="1"/>
    <col min="3" max="3" width="4.109375" style="167" customWidth="1"/>
    <col min="4" max="4" width="4.33203125" style="167" customWidth="1"/>
    <col min="5" max="5" width="17.109375" style="167" customWidth="1"/>
    <col min="6" max="6" width="50.88671875" style="167" customWidth="1"/>
    <col min="7" max="7" width="7.44140625" style="167" customWidth="1"/>
    <col min="8" max="8" width="14" style="167" customWidth="1"/>
    <col min="9" max="9" width="15.88671875" style="167" customWidth="1"/>
    <col min="10" max="10" width="22.33203125" style="167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133" t="s">
        <v>5</v>
      </c>
      <c r="M2" s="134"/>
      <c r="N2" s="134"/>
      <c r="O2" s="134"/>
      <c r="P2" s="134"/>
      <c r="Q2" s="134"/>
      <c r="R2" s="134"/>
      <c r="S2" s="134"/>
      <c r="T2" s="134"/>
      <c r="U2" s="134"/>
      <c r="V2" s="134"/>
      <c r="AT2" s="15" t="s">
        <v>81</v>
      </c>
    </row>
    <row r="3" spans="2:46" ht="6.9" customHeight="1" x14ac:dyDescent="0.2">
      <c r="B3" s="168"/>
      <c r="C3" s="169"/>
      <c r="D3" s="169"/>
      <c r="E3" s="169"/>
      <c r="F3" s="169"/>
      <c r="G3" s="169"/>
      <c r="H3" s="169"/>
      <c r="I3" s="169"/>
      <c r="J3" s="169"/>
      <c r="K3" s="17"/>
      <c r="L3" s="18"/>
      <c r="AT3" s="15" t="s">
        <v>82</v>
      </c>
    </row>
    <row r="4" spans="2:46" ht="24.9" customHeight="1" x14ac:dyDescent="0.2">
      <c r="B4" s="170"/>
      <c r="D4" s="171" t="s">
        <v>86</v>
      </c>
      <c r="L4" s="18"/>
      <c r="M4" s="79" t="s">
        <v>10</v>
      </c>
      <c r="AT4" s="15" t="s">
        <v>3</v>
      </c>
    </row>
    <row r="5" spans="2:46" ht="6.9" customHeight="1" x14ac:dyDescent="0.2">
      <c r="B5" s="170"/>
      <c r="L5" s="18"/>
    </row>
    <row r="6" spans="2:46" ht="12" customHeight="1" x14ac:dyDescent="0.2">
      <c r="B6" s="170"/>
      <c r="D6" s="172" t="s">
        <v>14</v>
      </c>
      <c r="L6" s="18"/>
    </row>
    <row r="7" spans="2:46" ht="16.5" customHeight="1" x14ac:dyDescent="0.2">
      <c r="B7" s="170"/>
      <c r="E7" s="173" t="str">
        <f>'Rekapitulace stavby'!K6</f>
        <v>Přeložky vodovodů</v>
      </c>
      <c r="F7" s="174"/>
      <c r="G7" s="174"/>
      <c r="H7" s="174"/>
      <c r="L7" s="18"/>
    </row>
    <row r="8" spans="2:46" s="1" customFormat="1" ht="12" customHeight="1" x14ac:dyDescent="0.2">
      <c r="B8" s="175"/>
      <c r="C8" s="176"/>
      <c r="D8" s="172" t="s">
        <v>87</v>
      </c>
      <c r="E8" s="176"/>
      <c r="F8" s="176"/>
      <c r="G8" s="176"/>
      <c r="H8" s="176"/>
      <c r="I8" s="176"/>
      <c r="J8" s="176"/>
      <c r="L8" s="26"/>
    </row>
    <row r="9" spans="2:46" s="1" customFormat="1" ht="16.5" customHeight="1" x14ac:dyDescent="0.2">
      <c r="B9" s="175"/>
      <c r="C9" s="176"/>
      <c r="D9" s="176"/>
      <c r="E9" s="177" t="s">
        <v>88</v>
      </c>
      <c r="F9" s="178"/>
      <c r="G9" s="178"/>
      <c r="H9" s="178"/>
      <c r="I9" s="176"/>
      <c r="J9" s="176"/>
      <c r="L9" s="26"/>
    </row>
    <row r="10" spans="2:46" s="1" customFormat="1" x14ac:dyDescent="0.2">
      <c r="B10" s="175"/>
      <c r="C10" s="176"/>
      <c r="D10" s="176"/>
      <c r="E10" s="176"/>
      <c r="F10" s="176"/>
      <c r="G10" s="176"/>
      <c r="H10" s="176"/>
      <c r="I10" s="176"/>
      <c r="J10" s="176"/>
      <c r="L10" s="26"/>
    </row>
    <row r="11" spans="2:46" s="1" customFormat="1" ht="12" customHeight="1" x14ac:dyDescent="0.2">
      <c r="B11" s="175"/>
      <c r="C11" s="176"/>
      <c r="D11" s="172" t="s">
        <v>16</v>
      </c>
      <c r="E11" s="176"/>
      <c r="F11" s="179" t="s">
        <v>1</v>
      </c>
      <c r="G11" s="176"/>
      <c r="H11" s="176"/>
      <c r="I11" s="172" t="s">
        <v>17</v>
      </c>
      <c r="J11" s="179" t="s">
        <v>1</v>
      </c>
      <c r="L11" s="26"/>
    </row>
    <row r="12" spans="2:46" s="1" customFormat="1" ht="12" customHeight="1" x14ac:dyDescent="0.2">
      <c r="B12" s="175"/>
      <c r="C12" s="176"/>
      <c r="D12" s="172" t="s">
        <v>18</v>
      </c>
      <c r="E12" s="176"/>
      <c r="F12" s="179" t="s">
        <v>19</v>
      </c>
      <c r="G12" s="176"/>
      <c r="H12" s="176"/>
      <c r="I12" s="172" t="s">
        <v>20</v>
      </c>
      <c r="J12" s="180" t="str">
        <f>'Rekapitulace stavby'!AN8</f>
        <v>25. 8. 2023</v>
      </c>
      <c r="L12" s="26"/>
    </row>
    <row r="13" spans="2:46" s="1" customFormat="1" ht="10.75" customHeight="1" x14ac:dyDescent="0.2">
      <c r="B13" s="175"/>
      <c r="C13" s="176"/>
      <c r="D13" s="176"/>
      <c r="E13" s="176"/>
      <c r="F13" s="176"/>
      <c r="G13" s="176"/>
      <c r="H13" s="176"/>
      <c r="I13" s="176"/>
      <c r="J13" s="176"/>
      <c r="L13" s="26"/>
    </row>
    <row r="14" spans="2:46" s="1" customFormat="1" ht="12" customHeight="1" x14ac:dyDescent="0.2">
      <c r="B14" s="175"/>
      <c r="C14" s="176"/>
      <c r="D14" s="172" t="s">
        <v>22</v>
      </c>
      <c r="E14" s="176"/>
      <c r="F14" s="176"/>
      <c r="G14" s="176"/>
      <c r="H14" s="176"/>
      <c r="I14" s="172" t="s">
        <v>23</v>
      </c>
      <c r="J14" s="179" t="str">
        <f>IF('Rekapitulace stavby'!AN10="","",'Rekapitulace stavby'!AN10)</f>
        <v/>
      </c>
      <c r="L14" s="26"/>
    </row>
    <row r="15" spans="2:46" s="1" customFormat="1" ht="18" customHeight="1" x14ac:dyDescent="0.2">
      <c r="B15" s="175"/>
      <c r="C15" s="176"/>
      <c r="D15" s="176"/>
      <c r="E15" s="179" t="str">
        <f>IF('Rekapitulace stavby'!E11="","",'Rekapitulace stavby'!E11)</f>
        <v xml:space="preserve"> </v>
      </c>
      <c r="F15" s="176"/>
      <c r="G15" s="176"/>
      <c r="H15" s="176"/>
      <c r="I15" s="172" t="s">
        <v>25</v>
      </c>
      <c r="J15" s="179" t="str">
        <f>IF('Rekapitulace stavby'!AN11="","",'Rekapitulace stavby'!AN11)</f>
        <v/>
      </c>
      <c r="L15" s="26"/>
    </row>
    <row r="16" spans="2:46" s="1" customFormat="1" ht="6.9" customHeight="1" x14ac:dyDescent="0.2">
      <c r="B16" s="175"/>
      <c r="C16" s="176"/>
      <c r="D16" s="176"/>
      <c r="E16" s="176"/>
      <c r="F16" s="176"/>
      <c r="G16" s="176"/>
      <c r="H16" s="176"/>
      <c r="I16" s="176"/>
      <c r="J16" s="176"/>
      <c r="L16" s="26"/>
    </row>
    <row r="17" spans="2:12" s="1" customFormat="1" ht="12" customHeight="1" x14ac:dyDescent="0.2">
      <c r="B17" s="175"/>
      <c r="C17" s="176"/>
      <c r="D17" s="172" t="s">
        <v>26</v>
      </c>
      <c r="E17" s="176"/>
      <c r="F17" s="176"/>
      <c r="G17" s="176"/>
      <c r="H17" s="176"/>
      <c r="I17" s="172" t="s">
        <v>23</v>
      </c>
      <c r="J17" s="179" t="str">
        <f>'Rekapitulace stavby'!AN13</f>
        <v/>
      </c>
      <c r="L17" s="26"/>
    </row>
    <row r="18" spans="2:12" s="1" customFormat="1" ht="18" customHeight="1" x14ac:dyDescent="0.2">
      <c r="B18" s="175"/>
      <c r="C18" s="176"/>
      <c r="D18" s="176"/>
      <c r="E18" s="181" t="str">
        <f>'Rekapitulace stavby'!E14</f>
        <v xml:space="preserve"> </v>
      </c>
      <c r="F18" s="181"/>
      <c r="G18" s="181"/>
      <c r="H18" s="181"/>
      <c r="I18" s="172" t="s">
        <v>25</v>
      </c>
      <c r="J18" s="179" t="str">
        <f>'Rekapitulace stavby'!AN14</f>
        <v/>
      </c>
      <c r="L18" s="26"/>
    </row>
    <row r="19" spans="2:12" s="1" customFormat="1" ht="6.9" customHeight="1" x14ac:dyDescent="0.2">
      <c r="B19" s="175"/>
      <c r="C19" s="176"/>
      <c r="D19" s="176"/>
      <c r="E19" s="176"/>
      <c r="F19" s="176"/>
      <c r="G19" s="176"/>
      <c r="H19" s="176"/>
      <c r="I19" s="176"/>
      <c r="J19" s="176"/>
      <c r="L19" s="26"/>
    </row>
    <row r="20" spans="2:12" s="1" customFormat="1" ht="12" customHeight="1" x14ac:dyDescent="0.2">
      <c r="B20" s="175"/>
      <c r="C20" s="176"/>
      <c r="D20" s="172" t="s">
        <v>27</v>
      </c>
      <c r="E20" s="176"/>
      <c r="F20" s="176"/>
      <c r="G20" s="176"/>
      <c r="H20" s="176"/>
      <c r="I20" s="172" t="s">
        <v>23</v>
      </c>
      <c r="J20" s="179" t="s">
        <v>1</v>
      </c>
      <c r="L20" s="26"/>
    </row>
    <row r="21" spans="2:12" s="1" customFormat="1" ht="18" customHeight="1" x14ac:dyDescent="0.2">
      <c r="B21" s="175"/>
      <c r="C21" s="176"/>
      <c r="D21" s="176"/>
      <c r="E21" s="179" t="s">
        <v>28</v>
      </c>
      <c r="F21" s="176"/>
      <c r="G21" s="176"/>
      <c r="H21" s="176"/>
      <c r="I21" s="172" t="s">
        <v>25</v>
      </c>
      <c r="J21" s="179" t="s">
        <v>1</v>
      </c>
      <c r="L21" s="26"/>
    </row>
    <row r="22" spans="2:12" s="1" customFormat="1" ht="6.9" customHeight="1" x14ac:dyDescent="0.2">
      <c r="B22" s="175"/>
      <c r="C22" s="176"/>
      <c r="D22" s="176"/>
      <c r="E22" s="176"/>
      <c r="F22" s="176"/>
      <c r="G22" s="176"/>
      <c r="H22" s="176"/>
      <c r="I22" s="176"/>
      <c r="J22" s="176"/>
      <c r="L22" s="26"/>
    </row>
    <row r="23" spans="2:12" s="1" customFormat="1" ht="12" customHeight="1" x14ac:dyDescent="0.2">
      <c r="B23" s="175"/>
      <c r="C23" s="176"/>
      <c r="D23" s="172" t="s">
        <v>30</v>
      </c>
      <c r="E23" s="176"/>
      <c r="F23" s="176"/>
      <c r="G23" s="176"/>
      <c r="H23" s="176"/>
      <c r="I23" s="172" t="s">
        <v>23</v>
      </c>
      <c r="J23" s="179" t="str">
        <f>IF('Rekapitulace stavby'!AN19="","",'Rekapitulace stavby'!AN19)</f>
        <v/>
      </c>
      <c r="L23" s="26"/>
    </row>
    <row r="24" spans="2:12" s="1" customFormat="1" ht="18" customHeight="1" x14ac:dyDescent="0.2">
      <c r="B24" s="175"/>
      <c r="C24" s="176"/>
      <c r="D24" s="176"/>
      <c r="E24" s="179" t="str">
        <f>IF('Rekapitulace stavby'!E20="","",'Rekapitulace stavby'!E20)</f>
        <v xml:space="preserve"> </v>
      </c>
      <c r="F24" s="176"/>
      <c r="G24" s="176"/>
      <c r="H24" s="176"/>
      <c r="I24" s="172" t="s">
        <v>25</v>
      </c>
      <c r="J24" s="179" t="str">
        <f>IF('Rekapitulace stavby'!AN20="","",'Rekapitulace stavby'!AN20)</f>
        <v/>
      </c>
      <c r="L24" s="26"/>
    </row>
    <row r="25" spans="2:12" s="1" customFormat="1" ht="6.9" customHeight="1" x14ac:dyDescent="0.2">
      <c r="B25" s="175"/>
      <c r="C25" s="176"/>
      <c r="D25" s="176"/>
      <c r="E25" s="176"/>
      <c r="F25" s="176"/>
      <c r="G25" s="176"/>
      <c r="H25" s="176"/>
      <c r="I25" s="176"/>
      <c r="J25" s="176"/>
      <c r="L25" s="26"/>
    </row>
    <row r="26" spans="2:12" s="1" customFormat="1" ht="12" customHeight="1" x14ac:dyDescent="0.2">
      <c r="B26" s="175"/>
      <c r="C26" s="176"/>
      <c r="D26" s="172" t="s">
        <v>31</v>
      </c>
      <c r="E26" s="176"/>
      <c r="F26" s="176"/>
      <c r="G26" s="176"/>
      <c r="H26" s="176"/>
      <c r="I26" s="176"/>
      <c r="J26" s="176"/>
      <c r="L26" s="26"/>
    </row>
    <row r="27" spans="2:12" s="7" customFormat="1" ht="16.5" customHeight="1" x14ac:dyDescent="0.2">
      <c r="B27" s="182"/>
      <c r="C27" s="183"/>
      <c r="D27" s="183"/>
      <c r="E27" s="184" t="s">
        <v>1</v>
      </c>
      <c r="F27" s="184"/>
      <c r="G27" s="184"/>
      <c r="H27" s="184"/>
      <c r="I27" s="183"/>
      <c r="J27" s="183"/>
      <c r="L27" s="80"/>
    </row>
    <row r="28" spans="2:12" s="1" customFormat="1" ht="6.9" customHeight="1" x14ac:dyDescent="0.2">
      <c r="B28" s="175"/>
      <c r="C28" s="176"/>
      <c r="D28" s="176"/>
      <c r="E28" s="176"/>
      <c r="F28" s="176"/>
      <c r="G28" s="176"/>
      <c r="H28" s="176"/>
      <c r="I28" s="176"/>
      <c r="J28" s="176"/>
      <c r="L28" s="26"/>
    </row>
    <row r="29" spans="2:12" s="1" customFormat="1" ht="6.9" customHeight="1" x14ac:dyDescent="0.2">
      <c r="B29" s="175"/>
      <c r="C29" s="176"/>
      <c r="D29" s="185"/>
      <c r="E29" s="185"/>
      <c r="F29" s="185"/>
      <c r="G29" s="185"/>
      <c r="H29" s="185"/>
      <c r="I29" s="185"/>
      <c r="J29" s="185"/>
      <c r="K29" s="45"/>
      <c r="L29" s="26"/>
    </row>
    <row r="30" spans="2:12" s="1" customFormat="1" ht="25.4" customHeight="1" x14ac:dyDescent="0.2">
      <c r="B30" s="175"/>
      <c r="C30" s="176"/>
      <c r="D30" s="186" t="s">
        <v>32</v>
      </c>
      <c r="E30" s="176"/>
      <c r="F30" s="176"/>
      <c r="G30" s="176"/>
      <c r="H30" s="176"/>
      <c r="I30" s="176"/>
      <c r="J30" s="187">
        <f>ROUND(J122, 2)</f>
        <v>0</v>
      </c>
      <c r="L30" s="26"/>
    </row>
    <row r="31" spans="2:12" s="1" customFormat="1" ht="6.9" customHeight="1" x14ac:dyDescent="0.2">
      <c r="B31" s="175"/>
      <c r="C31" s="176"/>
      <c r="D31" s="185"/>
      <c r="E31" s="185"/>
      <c r="F31" s="185"/>
      <c r="G31" s="185"/>
      <c r="H31" s="185"/>
      <c r="I31" s="185"/>
      <c r="J31" s="185"/>
      <c r="K31" s="45"/>
      <c r="L31" s="26"/>
    </row>
    <row r="32" spans="2:12" s="1" customFormat="1" ht="14.4" customHeight="1" x14ac:dyDescent="0.2">
      <c r="B32" s="175"/>
      <c r="C32" s="176"/>
      <c r="D32" s="176"/>
      <c r="E32" s="176"/>
      <c r="F32" s="188" t="s">
        <v>34</v>
      </c>
      <c r="G32" s="176"/>
      <c r="H32" s="176"/>
      <c r="I32" s="188" t="s">
        <v>33</v>
      </c>
      <c r="J32" s="188" t="s">
        <v>35</v>
      </c>
      <c r="L32" s="26"/>
    </row>
    <row r="33" spans="2:12" s="1" customFormat="1" ht="14.4" customHeight="1" x14ac:dyDescent="0.2">
      <c r="B33" s="175"/>
      <c r="C33" s="176"/>
      <c r="D33" s="189" t="s">
        <v>36</v>
      </c>
      <c r="E33" s="172" t="s">
        <v>37</v>
      </c>
      <c r="F33" s="190">
        <f>ROUND((SUM(BE122:BE316)),  2)</f>
        <v>0</v>
      </c>
      <c r="G33" s="176"/>
      <c r="H33" s="176"/>
      <c r="I33" s="191">
        <v>0.21</v>
      </c>
      <c r="J33" s="190">
        <f>ROUND(((SUM(BE122:BE316))*I33),  2)</f>
        <v>0</v>
      </c>
      <c r="L33" s="26"/>
    </row>
    <row r="34" spans="2:12" s="1" customFormat="1" ht="14.4" customHeight="1" x14ac:dyDescent="0.2">
      <c r="B34" s="175"/>
      <c r="C34" s="176"/>
      <c r="D34" s="176"/>
      <c r="E34" s="172" t="s">
        <v>38</v>
      </c>
      <c r="F34" s="190">
        <f>ROUND((SUM(BF122:BF316)),  2)</f>
        <v>0</v>
      </c>
      <c r="G34" s="176"/>
      <c r="H34" s="176"/>
      <c r="I34" s="191">
        <v>0.15</v>
      </c>
      <c r="J34" s="190">
        <f>ROUND(((SUM(BF122:BF316))*I34),  2)</f>
        <v>0</v>
      </c>
      <c r="L34" s="26"/>
    </row>
    <row r="35" spans="2:12" s="1" customFormat="1" ht="14.4" hidden="1" customHeight="1" x14ac:dyDescent="0.2">
      <c r="B35" s="175"/>
      <c r="C35" s="176"/>
      <c r="D35" s="176"/>
      <c r="E35" s="172" t="s">
        <v>39</v>
      </c>
      <c r="F35" s="190">
        <f>ROUND((SUM(BG122:BG316)),  2)</f>
        <v>0</v>
      </c>
      <c r="G35" s="176"/>
      <c r="H35" s="176"/>
      <c r="I35" s="191">
        <v>0.21</v>
      </c>
      <c r="J35" s="190">
        <f>0</f>
        <v>0</v>
      </c>
      <c r="L35" s="26"/>
    </row>
    <row r="36" spans="2:12" s="1" customFormat="1" ht="14.4" hidden="1" customHeight="1" x14ac:dyDescent="0.2">
      <c r="B36" s="175"/>
      <c r="C36" s="176"/>
      <c r="D36" s="176"/>
      <c r="E36" s="172" t="s">
        <v>40</v>
      </c>
      <c r="F36" s="190">
        <f>ROUND((SUM(BH122:BH316)),  2)</f>
        <v>0</v>
      </c>
      <c r="G36" s="176"/>
      <c r="H36" s="176"/>
      <c r="I36" s="191">
        <v>0.15</v>
      </c>
      <c r="J36" s="190">
        <f>0</f>
        <v>0</v>
      </c>
      <c r="L36" s="26"/>
    </row>
    <row r="37" spans="2:12" s="1" customFormat="1" ht="14.4" hidden="1" customHeight="1" x14ac:dyDescent="0.2">
      <c r="B37" s="175"/>
      <c r="C37" s="176"/>
      <c r="D37" s="176"/>
      <c r="E37" s="172" t="s">
        <v>41</v>
      </c>
      <c r="F37" s="190">
        <f>ROUND((SUM(BI122:BI316)),  2)</f>
        <v>0</v>
      </c>
      <c r="G37" s="176"/>
      <c r="H37" s="176"/>
      <c r="I37" s="191">
        <v>0</v>
      </c>
      <c r="J37" s="190">
        <f>0</f>
        <v>0</v>
      </c>
      <c r="L37" s="26"/>
    </row>
    <row r="38" spans="2:12" s="1" customFormat="1" ht="6.9" customHeight="1" x14ac:dyDescent="0.2">
      <c r="B38" s="175"/>
      <c r="C38" s="176"/>
      <c r="D38" s="176"/>
      <c r="E38" s="176"/>
      <c r="F38" s="176"/>
      <c r="G38" s="176"/>
      <c r="H38" s="176"/>
      <c r="I38" s="176"/>
      <c r="J38" s="176"/>
      <c r="L38" s="26"/>
    </row>
    <row r="39" spans="2:12" s="1" customFormat="1" ht="25.4" customHeight="1" x14ac:dyDescent="0.2">
      <c r="B39" s="175"/>
      <c r="C39" s="192"/>
      <c r="D39" s="193" t="s">
        <v>42</v>
      </c>
      <c r="E39" s="194"/>
      <c r="F39" s="194"/>
      <c r="G39" s="195" t="s">
        <v>43</v>
      </c>
      <c r="H39" s="196" t="s">
        <v>44</v>
      </c>
      <c r="I39" s="194"/>
      <c r="J39" s="197">
        <f>SUM(J30:J37)</f>
        <v>0</v>
      </c>
      <c r="K39" s="84"/>
      <c r="L39" s="26"/>
    </row>
    <row r="40" spans="2:12" s="1" customFormat="1" ht="14.4" customHeight="1" x14ac:dyDescent="0.2">
      <c r="B40" s="175"/>
      <c r="C40" s="176"/>
      <c r="D40" s="176"/>
      <c r="E40" s="176"/>
      <c r="F40" s="176"/>
      <c r="G40" s="176"/>
      <c r="H40" s="176"/>
      <c r="I40" s="176"/>
      <c r="J40" s="176"/>
      <c r="L40" s="26"/>
    </row>
    <row r="41" spans="2:12" ht="14.4" customHeight="1" x14ac:dyDescent="0.2">
      <c r="B41" s="170"/>
      <c r="L41" s="18"/>
    </row>
    <row r="42" spans="2:12" ht="14.4" customHeight="1" x14ac:dyDescent="0.2">
      <c r="B42" s="170"/>
      <c r="L42" s="18"/>
    </row>
    <row r="43" spans="2:12" ht="14.4" customHeight="1" x14ac:dyDescent="0.2">
      <c r="B43" s="170"/>
      <c r="L43" s="18"/>
    </row>
    <row r="44" spans="2:12" ht="14.4" customHeight="1" x14ac:dyDescent="0.2">
      <c r="B44" s="170"/>
      <c r="L44" s="18"/>
    </row>
    <row r="45" spans="2:12" ht="14.4" customHeight="1" x14ac:dyDescent="0.2">
      <c r="B45" s="170"/>
      <c r="L45" s="18"/>
    </row>
    <row r="46" spans="2:12" ht="14.4" customHeight="1" x14ac:dyDescent="0.2">
      <c r="B46" s="170"/>
      <c r="L46" s="18"/>
    </row>
    <row r="47" spans="2:12" ht="14.4" customHeight="1" x14ac:dyDescent="0.2">
      <c r="B47" s="170"/>
      <c r="L47" s="18"/>
    </row>
    <row r="48" spans="2:12" ht="14.4" customHeight="1" x14ac:dyDescent="0.2">
      <c r="B48" s="170"/>
      <c r="L48" s="18"/>
    </row>
    <row r="49" spans="2:12" ht="14.4" customHeight="1" x14ac:dyDescent="0.2">
      <c r="B49" s="170"/>
      <c r="L49" s="18"/>
    </row>
    <row r="50" spans="2:12" s="1" customFormat="1" ht="14.4" customHeight="1" x14ac:dyDescent="0.2">
      <c r="B50" s="175"/>
      <c r="C50" s="176"/>
      <c r="D50" s="198" t="s">
        <v>45</v>
      </c>
      <c r="E50" s="199"/>
      <c r="F50" s="199"/>
      <c r="G50" s="198" t="s">
        <v>46</v>
      </c>
      <c r="H50" s="199"/>
      <c r="I50" s="199"/>
      <c r="J50" s="199"/>
      <c r="K50" s="35"/>
      <c r="L50" s="26"/>
    </row>
    <row r="51" spans="2:12" x14ac:dyDescent="0.2">
      <c r="B51" s="170"/>
      <c r="L51" s="18"/>
    </row>
    <row r="52" spans="2:12" x14ac:dyDescent="0.2">
      <c r="B52" s="170"/>
      <c r="L52" s="18"/>
    </row>
    <row r="53" spans="2:12" x14ac:dyDescent="0.2">
      <c r="B53" s="170"/>
      <c r="L53" s="18"/>
    </row>
    <row r="54" spans="2:12" x14ac:dyDescent="0.2">
      <c r="B54" s="170"/>
      <c r="L54" s="18"/>
    </row>
    <row r="55" spans="2:12" x14ac:dyDescent="0.2">
      <c r="B55" s="170"/>
      <c r="L55" s="18"/>
    </row>
    <row r="56" spans="2:12" x14ac:dyDescent="0.2">
      <c r="B56" s="170"/>
      <c r="L56" s="18"/>
    </row>
    <row r="57" spans="2:12" x14ac:dyDescent="0.2">
      <c r="B57" s="170"/>
      <c r="L57" s="18"/>
    </row>
    <row r="58" spans="2:12" x14ac:dyDescent="0.2">
      <c r="B58" s="170"/>
      <c r="L58" s="18"/>
    </row>
    <row r="59" spans="2:12" x14ac:dyDescent="0.2">
      <c r="B59" s="170"/>
      <c r="L59" s="18"/>
    </row>
    <row r="60" spans="2:12" x14ac:dyDescent="0.2">
      <c r="B60" s="170"/>
      <c r="L60" s="18"/>
    </row>
    <row r="61" spans="2:12" s="1" customFormat="1" ht="12.5" x14ac:dyDescent="0.2">
      <c r="B61" s="175"/>
      <c r="C61" s="176"/>
      <c r="D61" s="200" t="s">
        <v>47</v>
      </c>
      <c r="E61" s="201"/>
      <c r="F61" s="202" t="s">
        <v>48</v>
      </c>
      <c r="G61" s="200" t="s">
        <v>47</v>
      </c>
      <c r="H61" s="201"/>
      <c r="I61" s="201"/>
      <c r="J61" s="203" t="s">
        <v>48</v>
      </c>
      <c r="K61" s="28"/>
      <c r="L61" s="26"/>
    </row>
    <row r="62" spans="2:12" x14ac:dyDescent="0.2">
      <c r="B62" s="170"/>
      <c r="L62" s="18"/>
    </row>
    <row r="63" spans="2:12" x14ac:dyDescent="0.2">
      <c r="B63" s="170"/>
      <c r="L63" s="18"/>
    </row>
    <row r="64" spans="2:12" x14ac:dyDescent="0.2">
      <c r="B64" s="170"/>
      <c r="L64" s="18"/>
    </row>
    <row r="65" spans="2:12" s="1" customFormat="1" ht="13" x14ac:dyDescent="0.2">
      <c r="B65" s="175"/>
      <c r="C65" s="176"/>
      <c r="D65" s="198" t="s">
        <v>49</v>
      </c>
      <c r="E65" s="199"/>
      <c r="F65" s="199"/>
      <c r="G65" s="198" t="s">
        <v>50</v>
      </c>
      <c r="H65" s="199"/>
      <c r="I65" s="199"/>
      <c r="J65" s="199"/>
      <c r="K65" s="35"/>
      <c r="L65" s="26"/>
    </row>
    <row r="66" spans="2:12" x14ac:dyDescent="0.2">
      <c r="B66" s="170"/>
      <c r="L66" s="18"/>
    </row>
    <row r="67" spans="2:12" x14ac:dyDescent="0.2">
      <c r="B67" s="170"/>
      <c r="L67" s="18"/>
    </row>
    <row r="68" spans="2:12" x14ac:dyDescent="0.2">
      <c r="B68" s="170"/>
      <c r="L68" s="18"/>
    </row>
    <row r="69" spans="2:12" x14ac:dyDescent="0.2">
      <c r="B69" s="170"/>
      <c r="L69" s="18"/>
    </row>
    <row r="70" spans="2:12" x14ac:dyDescent="0.2">
      <c r="B70" s="170"/>
      <c r="L70" s="18"/>
    </row>
    <row r="71" spans="2:12" x14ac:dyDescent="0.2">
      <c r="B71" s="170"/>
      <c r="L71" s="18"/>
    </row>
    <row r="72" spans="2:12" x14ac:dyDescent="0.2">
      <c r="B72" s="170"/>
      <c r="L72" s="18"/>
    </row>
    <row r="73" spans="2:12" x14ac:dyDescent="0.2">
      <c r="B73" s="170"/>
      <c r="L73" s="18"/>
    </row>
    <row r="74" spans="2:12" x14ac:dyDescent="0.2">
      <c r="B74" s="170"/>
      <c r="L74" s="18"/>
    </row>
    <row r="75" spans="2:12" x14ac:dyDescent="0.2">
      <c r="B75" s="170"/>
      <c r="L75" s="18"/>
    </row>
    <row r="76" spans="2:12" s="1" customFormat="1" ht="12.5" x14ac:dyDescent="0.2">
      <c r="B76" s="175"/>
      <c r="C76" s="176"/>
      <c r="D76" s="200" t="s">
        <v>47</v>
      </c>
      <c r="E76" s="201"/>
      <c r="F76" s="202" t="s">
        <v>48</v>
      </c>
      <c r="G76" s="200" t="s">
        <v>47</v>
      </c>
      <c r="H76" s="201"/>
      <c r="I76" s="201"/>
      <c r="J76" s="203" t="s">
        <v>48</v>
      </c>
      <c r="K76" s="28"/>
      <c r="L76" s="26"/>
    </row>
    <row r="77" spans="2:12" s="1" customFormat="1" ht="14.4" customHeight="1" x14ac:dyDescent="0.2">
      <c r="B77" s="204"/>
      <c r="C77" s="205"/>
      <c r="D77" s="205"/>
      <c r="E77" s="205"/>
      <c r="F77" s="205"/>
      <c r="G77" s="205"/>
      <c r="H77" s="205"/>
      <c r="I77" s="205"/>
      <c r="J77" s="205"/>
      <c r="K77" s="38"/>
      <c r="L77" s="26"/>
    </row>
    <row r="81" spans="2:47" s="1" customFormat="1" ht="6.9" customHeight="1" x14ac:dyDescent="0.2">
      <c r="B81" s="206"/>
      <c r="C81" s="207"/>
      <c r="D81" s="207"/>
      <c r="E81" s="207"/>
      <c r="F81" s="207"/>
      <c r="G81" s="207"/>
      <c r="H81" s="207"/>
      <c r="I81" s="207"/>
      <c r="J81" s="207"/>
      <c r="K81" s="40"/>
      <c r="L81" s="26"/>
    </row>
    <row r="82" spans="2:47" s="1" customFormat="1" ht="24.9" customHeight="1" x14ac:dyDescent="0.2">
      <c r="B82" s="175"/>
      <c r="C82" s="171" t="s">
        <v>89</v>
      </c>
      <c r="D82" s="176"/>
      <c r="E82" s="176"/>
      <c r="F82" s="176"/>
      <c r="G82" s="176"/>
      <c r="H82" s="176"/>
      <c r="I82" s="176"/>
      <c r="J82" s="176"/>
      <c r="L82" s="26"/>
    </row>
    <row r="83" spans="2:47" s="1" customFormat="1" ht="6.9" customHeight="1" x14ac:dyDescent="0.2">
      <c r="B83" s="175"/>
      <c r="C83" s="176"/>
      <c r="D83" s="176"/>
      <c r="E83" s="176"/>
      <c r="F83" s="176"/>
      <c r="G83" s="176"/>
      <c r="H83" s="176"/>
      <c r="I83" s="176"/>
      <c r="J83" s="176"/>
      <c r="L83" s="26"/>
    </row>
    <row r="84" spans="2:47" s="1" customFormat="1" ht="12" customHeight="1" x14ac:dyDescent="0.2">
      <c r="B84" s="175"/>
      <c r="C84" s="172" t="s">
        <v>14</v>
      </c>
      <c r="D84" s="176"/>
      <c r="E84" s="176"/>
      <c r="F84" s="176"/>
      <c r="G84" s="176"/>
      <c r="H84" s="176"/>
      <c r="I84" s="176"/>
      <c r="J84" s="176"/>
      <c r="L84" s="26"/>
    </row>
    <row r="85" spans="2:47" s="1" customFormat="1" ht="16.5" customHeight="1" x14ac:dyDescent="0.2">
      <c r="B85" s="175"/>
      <c r="C85" s="176"/>
      <c r="D85" s="176"/>
      <c r="E85" s="173" t="str">
        <f>E7</f>
        <v>Přeložky vodovodů</v>
      </c>
      <c r="F85" s="174"/>
      <c r="G85" s="174"/>
      <c r="H85" s="174"/>
      <c r="I85" s="176"/>
      <c r="J85" s="176"/>
      <c r="L85" s="26"/>
    </row>
    <row r="86" spans="2:47" s="1" customFormat="1" ht="12" customHeight="1" x14ac:dyDescent="0.2">
      <c r="B86" s="175"/>
      <c r="C86" s="172" t="s">
        <v>87</v>
      </c>
      <c r="D86" s="176"/>
      <c r="E86" s="176"/>
      <c r="F86" s="176"/>
      <c r="G86" s="176"/>
      <c r="H86" s="176"/>
      <c r="I86" s="176"/>
      <c r="J86" s="176"/>
      <c r="L86" s="26"/>
    </row>
    <row r="87" spans="2:47" s="1" customFormat="1" ht="16.5" customHeight="1" x14ac:dyDescent="0.2">
      <c r="B87" s="175"/>
      <c r="C87" s="176"/>
      <c r="D87" s="176"/>
      <c r="E87" s="177" t="str">
        <f>E9</f>
        <v>01 - Řad A</v>
      </c>
      <c r="F87" s="178"/>
      <c r="G87" s="178"/>
      <c r="H87" s="178"/>
      <c r="I87" s="176"/>
      <c r="J87" s="176"/>
      <c r="L87" s="26"/>
    </row>
    <row r="88" spans="2:47" s="1" customFormat="1" ht="6.9" customHeight="1" x14ac:dyDescent="0.2">
      <c r="B88" s="175"/>
      <c r="C88" s="176"/>
      <c r="D88" s="176"/>
      <c r="E88" s="176"/>
      <c r="F88" s="176"/>
      <c r="G88" s="176"/>
      <c r="H88" s="176"/>
      <c r="I88" s="176"/>
      <c r="J88" s="176"/>
      <c r="L88" s="26"/>
    </row>
    <row r="89" spans="2:47" s="1" customFormat="1" ht="12" customHeight="1" x14ac:dyDescent="0.2">
      <c r="B89" s="175"/>
      <c r="C89" s="172" t="s">
        <v>18</v>
      </c>
      <c r="D89" s="176"/>
      <c r="E89" s="176"/>
      <c r="F89" s="179" t="str">
        <f>F12</f>
        <v>k.ú. Náchod</v>
      </c>
      <c r="G89" s="176"/>
      <c r="H89" s="176"/>
      <c r="I89" s="172" t="s">
        <v>20</v>
      </c>
      <c r="J89" s="180" t="str">
        <f>IF(J12="","",J12)</f>
        <v>25. 8. 2023</v>
      </c>
      <c r="L89" s="26"/>
    </row>
    <row r="90" spans="2:47" s="1" customFormat="1" ht="6.9" customHeight="1" x14ac:dyDescent="0.2">
      <c r="B90" s="175"/>
      <c r="C90" s="176"/>
      <c r="D90" s="176"/>
      <c r="E90" s="176"/>
      <c r="F90" s="176"/>
      <c r="G90" s="176"/>
      <c r="H90" s="176"/>
      <c r="I90" s="176"/>
      <c r="J90" s="176"/>
      <c r="L90" s="26"/>
    </row>
    <row r="91" spans="2:47" s="1" customFormat="1" ht="15.15" customHeight="1" x14ac:dyDescent="0.2">
      <c r="B91" s="175"/>
      <c r="C91" s="172" t="s">
        <v>22</v>
      </c>
      <c r="D91" s="176"/>
      <c r="E91" s="176"/>
      <c r="F91" s="179" t="str">
        <f>E15</f>
        <v xml:space="preserve"> </v>
      </c>
      <c r="G91" s="176"/>
      <c r="H91" s="176"/>
      <c r="I91" s="172" t="s">
        <v>27</v>
      </c>
      <c r="J91" s="208" t="str">
        <f>E21</f>
        <v>Lucie Brandová, DiS.</v>
      </c>
      <c r="L91" s="26"/>
    </row>
    <row r="92" spans="2:47" s="1" customFormat="1" ht="15.15" customHeight="1" x14ac:dyDescent="0.2">
      <c r="B92" s="175"/>
      <c r="C92" s="172" t="s">
        <v>26</v>
      </c>
      <c r="D92" s="176"/>
      <c r="E92" s="176"/>
      <c r="F92" s="179" t="str">
        <f>IF(E18="","",E18)</f>
        <v xml:space="preserve"> </v>
      </c>
      <c r="G92" s="176"/>
      <c r="H92" s="176"/>
      <c r="I92" s="172" t="s">
        <v>30</v>
      </c>
      <c r="J92" s="208" t="str">
        <f>E24</f>
        <v xml:space="preserve"> </v>
      </c>
      <c r="L92" s="26"/>
    </row>
    <row r="93" spans="2:47" s="1" customFormat="1" ht="10.4" customHeight="1" x14ac:dyDescent="0.2">
      <c r="B93" s="175"/>
      <c r="C93" s="176"/>
      <c r="D93" s="176"/>
      <c r="E93" s="176"/>
      <c r="F93" s="176"/>
      <c r="G93" s="176"/>
      <c r="H93" s="176"/>
      <c r="I93" s="176"/>
      <c r="J93" s="176"/>
      <c r="L93" s="26"/>
    </row>
    <row r="94" spans="2:47" s="1" customFormat="1" ht="29.25" customHeight="1" x14ac:dyDescent="0.2">
      <c r="B94" s="175"/>
      <c r="C94" s="209" t="s">
        <v>90</v>
      </c>
      <c r="D94" s="192"/>
      <c r="E94" s="192"/>
      <c r="F94" s="192"/>
      <c r="G94" s="192"/>
      <c r="H94" s="192"/>
      <c r="I94" s="192"/>
      <c r="J94" s="210" t="s">
        <v>91</v>
      </c>
      <c r="K94" s="82"/>
      <c r="L94" s="26"/>
    </row>
    <row r="95" spans="2:47" s="1" customFormat="1" ht="10.4" customHeight="1" x14ac:dyDescent="0.2">
      <c r="B95" s="175"/>
      <c r="C95" s="176"/>
      <c r="D95" s="176"/>
      <c r="E95" s="176"/>
      <c r="F95" s="176"/>
      <c r="G95" s="176"/>
      <c r="H95" s="176"/>
      <c r="I95" s="176"/>
      <c r="J95" s="176"/>
      <c r="L95" s="26"/>
    </row>
    <row r="96" spans="2:47" s="1" customFormat="1" ht="22.75" customHeight="1" x14ac:dyDescent="0.2">
      <c r="B96" s="175"/>
      <c r="C96" s="211" t="s">
        <v>92</v>
      </c>
      <c r="D96" s="176"/>
      <c r="E96" s="176"/>
      <c r="F96" s="176"/>
      <c r="G96" s="176"/>
      <c r="H96" s="176"/>
      <c r="I96" s="176"/>
      <c r="J96" s="187">
        <f>J122</f>
        <v>0</v>
      </c>
      <c r="L96" s="26"/>
      <c r="AU96" s="15" t="s">
        <v>93</v>
      </c>
    </row>
    <row r="97" spans="2:12" s="8" customFormat="1" ht="24.9" customHeight="1" x14ac:dyDescent="0.2">
      <c r="B97" s="212"/>
      <c r="C97" s="213"/>
      <c r="D97" s="214" t="s">
        <v>94</v>
      </c>
      <c r="E97" s="215"/>
      <c r="F97" s="215"/>
      <c r="G97" s="215"/>
      <c r="H97" s="215"/>
      <c r="I97" s="215"/>
      <c r="J97" s="216">
        <f>J123</f>
        <v>0</v>
      </c>
      <c r="L97" s="87"/>
    </row>
    <row r="98" spans="2:12" s="9" customFormat="1" ht="20" customHeight="1" x14ac:dyDescent="0.2">
      <c r="B98" s="217"/>
      <c r="C98" s="218"/>
      <c r="D98" s="219" t="s">
        <v>95</v>
      </c>
      <c r="E98" s="220"/>
      <c r="F98" s="220"/>
      <c r="G98" s="220"/>
      <c r="H98" s="220"/>
      <c r="I98" s="220"/>
      <c r="J98" s="221">
        <f>J124</f>
        <v>0</v>
      </c>
      <c r="L98" s="89"/>
    </row>
    <row r="99" spans="2:12" s="9" customFormat="1" ht="20" customHeight="1" x14ac:dyDescent="0.2">
      <c r="B99" s="217"/>
      <c r="C99" s="218"/>
      <c r="D99" s="219" t="s">
        <v>96</v>
      </c>
      <c r="E99" s="220"/>
      <c r="F99" s="220"/>
      <c r="G99" s="220"/>
      <c r="H99" s="220"/>
      <c r="I99" s="220"/>
      <c r="J99" s="221">
        <f>J217</f>
        <v>0</v>
      </c>
      <c r="L99" s="89"/>
    </row>
    <row r="100" spans="2:12" s="9" customFormat="1" ht="20" customHeight="1" x14ac:dyDescent="0.2">
      <c r="B100" s="217"/>
      <c r="C100" s="218"/>
      <c r="D100" s="219" t="s">
        <v>97</v>
      </c>
      <c r="E100" s="220"/>
      <c r="F100" s="220"/>
      <c r="G100" s="220"/>
      <c r="H100" s="220"/>
      <c r="I100" s="220"/>
      <c r="J100" s="221">
        <f>J221</f>
        <v>0</v>
      </c>
      <c r="L100" s="89"/>
    </row>
    <row r="101" spans="2:12" s="9" customFormat="1" ht="20" customHeight="1" x14ac:dyDescent="0.2">
      <c r="B101" s="217"/>
      <c r="C101" s="218"/>
      <c r="D101" s="219" t="s">
        <v>98</v>
      </c>
      <c r="E101" s="220"/>
      <c r="F101" s="220"/>
      <c r="G101" s="220"/>
      <c r="H101" s="220"/>
      <c r="I101" s="220"/>
      <c r="J101" s="221">
        <f>J225</f>
        <v>0</v>
      </c>
      <c r="L101" s="89"/>
    </row>
    <row r="102" spans="2:12" s="9" customFormat="1" ht="20" customHeight="1" x14ac:dyDescent="0.2">
      <c r="B102" s="217"/>
      <c r="C102" s="218"/>
      <c r="D102" s="219" t="s">
        <v>99</v>
      </c>
      <c r="E102" s="220"/>
      <c r="F102" s="220"/>
      <c r="G102" s="220"/>
      <c r="H102" s="220"/>
      <c r="I102" s="220"/>
      <c r="J102" s="221">
        <f>J314</f>
        <v>0</v>
      </c>
      <c r="L102" s="89"/>
    </row>
    <row r="103" spans="2:12" s="1" customFormat="1" ht="21.75" customHeight="1" x14ac:dyDescent="0.2">
      <c r="B103" s="175"/>
      <c r="C103" s="176"/>
      <c r="D103" s="176"/>
      <c r="E103" s="176"/>
      <c r="F103" s="176"/>
      <c r="G103" s="176"/>
      <c r="H103" s="176"/>
      <c r="I103" s="176"/>
      <c r="J103" s="176"/>
      <c r="L103" s="26"/>
    </row>
    <row r="104" spans="2:12" s="1" customFormat="1" ht="6.9" customHeight="1" x14ac:dyDescent="0.2">
      <c r="B104" s="204"/>
      <c r="C104" s="205"/>
      <c r="D104" s="205"/>
      <c r="E104" s="205"/>
      <c r="F104" s="205"/>
      <c r="G104" s="205"/>
      <c r="H104" s="205"/>
      <c r="I104" s="205"/>
      <c r="J104" s="205"/>
      <c r="K104" s="38"/>
      <c r="L104" s="26"/>
    </row>
    <row r="108" spans="2:12" s="1" customFormat="1" ht="6.9" customHeight="1" x14ac:dyDescent="0.2">
      <c r="B108" s="206"/>
      <c r="C108" s="207"/>
      <c r="D108" s="207"/>
      <c r="E108" s="207"/>
      <c r="F108" s="207"/>
      <c r="G108" s="207"/>
      <c r="H108" s="207"/>
      <c r="I108" s="207"/>
      <c r="J108" s="207"/>
      <c r="K108" s="40"/>
      <c r="L108" s="26"/>
    </row>
    <row r="109" spans="2:12" s="1" customFormat="1" ht="24.9" customHeight="1" x14ac:dyDescent="0.2">
      <c r="B109" s="175"/>
      <c r="C109" s="171" t="s">
        <v>100</v>
      </c>
      <c r="D109" s="176"/>
      <c r="E109" s="176"/>
      <c r="F109" s="176"/>
      <c r="G109" s="176"/>
      <c r="H109" s="176"/>
      <c r="I109" s="176"/>
      <c r="J109" s="176"/>
      <c r="L109" s="26"/>
    </row>
    <row r="110" spans="2:12" s="1" customFormat="1" ht="6.9" customHeight="1" x14ac:dyDescent="0.2">
      <c r="B110" s="175"/>
      <c r="C110" s="176"/>
      <c r="D110" s="176"/>
      <c r="E110" s="176"/>
      <c r="F110" s="176"/>
      <c r="G110" s="176"/>
      <c r="H110" s="176"/>
      <c r="I110" s="176"/>
      <c r="J110" s="176"/>
      <c r="L110" s="26"/>
    </row>
    <row r="111" spans="2:12" s="1" customFormat="1" ht="12" customHeight="1" x14ac:dyDescent="0.2">
      <c r="B111" s="175"/>
      <c r="C111" s="172" t="s">
        <v>14</v>
      </c>
      <c r="D111" s="176"/>
      <c r="E111" s="176"/>
      <c r="F111" s="176"/>
      <c r="G111" s="176"/>
      <c r="H111" s="176"/>
      <c r="I111" s="176"/>
      <c r="J111" s="176"/>
      <c r="L111" s="26"/>
    </row>
    <row r="112" spans="2:12" s="1" customFormat="1" ht="16.5" customHeight="1" x14ac:dyDescent="0.2">
      <c r="B112" s="175"/>
      <c r="C112" s="176"/>
      <c r="D112" s="176"/>
      <c r="E112" s="173" t="str">
        <f>E7</f>
        <v>Přeložky vodovodů</v>
      </c>
      <c r="F112" s="174"/>
      <c r="G112" s="174"/>
      <c r="H112" s="174"/>
      <c r="I112" s="176"/>
      <c r="J112" s="176"/>
      <c r="L112" s="26"/>
    </row>
    <row r="113" spans="2:65" s="1" customFormat="1" ht="12" customHeight="1" x14ac:dyDescent="0.2">
      <c r="B113" s="175"/>
      <c r="C113" s="172" t="s">
        <v>87</v>
      </c>
      <c r="D113" s="176"/>
      <c r="E113" s="176"/>
      <c r="F113" s="176"/>
      <c r="G113" s="176"/>
      <c r="H113" s="176"/>
      <c r="I113" s="176"/>
      <c r="J113" s="176"/>
      <c r="L113" s="26"/>
    </row>
    <row r="114" spans="2:65" s="1" customFormat="1" ht="16.5" customHeight="1" x14ac:dyDescent="0.2">
      <c r="B114" s="175"/>
      <c r="C114" s="176"/>
      <c r="D114" s="176"/>
      <c r="E114" s="177" t="str">
        <f>E9</f>
        <v>01 - Řad A</v>
      </c>
      <c r="F114" s="178"/>
      <c r="G114" s="178"/>
      <c r="H114" s="178"/>
      <c r="I114" s="176"/>
      <c r="J114" s="176"/>
      <c r="L114" s="26"/>
    </row>
    <row r="115" spans="2:65" s="1" customFormat="1" ht="6.9" customHeight="1" x14ac:dyDescent="0.2">
      <c r="B115" s="175"/>
      <c r="C115" s="176"/>
      <c r="D115" s="176"/>
      <c r="E115" s="176"/>
      <c r="F115" s="176"/>
      <c r="G115" s="176"/>
      <c r="H115" s="176"/>
      <c r="I115" s="176"/>
      <c r="J115" s="176"/>
      <c r="L115" s="26"/>
    </row>
    <row r="116" spans="2:65" s="1" customFormat="1" ht="12" customHeight="1" x14ac:dyDescent="0.2">
      <c r="B116" s="175"/>
      <c r="C116" s="172" t="s">
        <v>18</v>
      </c>
      <c r="D116" s="176"/>
      <c r="E116" s="176"/>
      <c r="F116" s="179" t="str">
        <f>F12</f>
        <v>k.ú. Náchod</v>
      </c>
      <c r="G116" s="176"/>
      <c r="H116" s="176"/>
      <c r="I116" s="172" t="s">
        <v>20</v>
      </c>
      <c r="J116" s="180" t="str">
        <f>IF(J12="","",J12)</f>
        <v>25. 8. 2023</v>
      </c>
      <c r="L116" s="26"/>
    </row>
    <row r="117" spans="2:65" s="1" customFormat="1" ht="6.9" customHeight="1" x14ac:dyDescent="0.2">
      <c r="B117" s="175"/>
      <c r="C117" s="176"/>
      <c r="D117" s="176"/>
      <c r="E117" s="176"/>
      <c r="F117" s="176"/>
      <c r="G117" s="176"/>
      <c r="H117" s="176"/>
      <c r="I117" s="176"/>
      <c r="J117" s="176"/>
      <c r="L117" s="26"/>
    </row>
    <row r="118" spans="2:65" s="1" customFormat="1" ht="15.15" customHeight="1" x14ac:dyDescent="0.2">
      <c r="B118" s="175"/>
      <c r="C118" s="172" t="s">
        <v>22</v>
      </c>
      <c r="D118" s="176"/>
      <c r="E118" s="176"/>
      <c r="F118" s="179" t="str">
        <f>E15</f>
        <v xml:space="preserve"> </v>
      </c>
      <c r="G118" s="176"/>
      <c r="H118" s="176"/>
      <c r="I118" s="172" t="s">
        <v>27</v>
      </c>
      <c r="J118" s="208" t="str">
        <f>E21</f>
        <v>Lucie Brandová, DiS.</v>
      </c>
      <c r="L118" s="26"/>
    </row>
    <row r="119" spans="2:65" s="1" customFormat="1" ht="15.15" customHeight="1" x14ac:dyDescent="0.2">
      <c r="B119" s="175"/>
      <c r="C119" s="172" t="s">
        <v>26</v>
      </c>
      <c r="D119" s="176"/>
      <c r="E119" s="176"/>
      <c r="F119" s="179" t="str">
        <f>IF(E18="","",E18)</f>
        <v xml:space="preserve"> </v>
      </c>
      <c r="G119" s="176"/>
      <c r="H119" s="176"/>
      <c r="I119" s="172" t="s">
        <v>30</v>
      </c>
      <c r="J119" s="208" t="str">
        <f>E24</f>
        <v xml:space="preserve"> </v>
      </c>
      <c r="L119" s="26"/>
    </row>
    <row r="120" spans="2:65" s="1" customFormat="1" ht="10.4" customHeight="1" x14ac:dyDescent="0.2">
      <c r="B120" s="175"/>
      <c r="C120" s="176"/>
      <c r="D120" s="176"/>
      <c r="E120" s="176"/>
      <c r="F120" s="176"/>
      <c r="G120" s="176"/>
      <c r="H120" s="176"/>
      <c r="I120" s="176"/>
      <c r="J120" s="176"/>
      <c r="L120" s="26"/>
    </row>
    <row r="121" spans="2:65" s="10" customFormat="1" ht="29.25" customHeight="1" x14ac:dyDescent="0.2">
      <c r="B121" s="222"/>
      <c r="C121" s="223" t="s">
        <v>101</v>
      </c>
      <c r="D121" s="224" t="s">
        <v>57</v>
      </c>
      <c r="E121" s="224" t="s">
        <v>53</v>
      </c>
      <c r="F121" s="224" t="s">
        <v>54</v>
      </c>
      <c r="G121" s="224" t="s">
        <v>102</v>
      </c>
      <c r="H121" s="224" t="s">
        <v>103</v>
      </c>
      <c r="I121" s="224" t="s">
        <v>104</v>
      </c>
      <c r="J121" s="225" t="s">
        <v>91</v>
      </c>
      <c r="K121" s="94" t="s">
        <v>105</v>
      </c>
      <c r="L121" s="91"/>
      <c r="M121" s="51" t="s">
        <v>1</v>
      </c>
      <c r="N121" s="52" t="s">
        <v>36</v>
      </c>
      <c r="O121" s="52" t="s">
        <v>106</v>
      </c>
      <c r="P121" s="52" t="s">
        <v>107</v>
      </c>
      <c r="Q121" s="52" t="s">
        <v>108</v>
      </c>
      <c r="R121" s="52" t="s">
        <v>109</v>
      </c>
      <c r="S121" s="52" t="s">
        <v>110</v>
      </c>
      <c r="T121" s="53" t="s">
        <v>111</v>
      </c>
    </row>
    <row r="122" spans="2:65" s="1" customFormat="1" ht="22.75" customHeight="1" x14ac:dyDescent="0.35">
      <c r="B122" s="175"/>
      <c r="C122" s="226" t="s">
        <v>112</v>
      </c>
      <c r="D122" s="176"/>
      <c r="E122" s="176"/>
      <c r="F122" s="176"/>
      <c r="G122" s="176"/>
      <c r="H122" s="176"/>
      <c r="I122" s="176"/>
      <c r="J122" s="227">
        <f>BK122</f>
        <v>0</v>
      </c>
      <c r="L122" s="26"/>
      <c r="M122" s="54"/>
      <c r="N122" s="45"/>
      <c r="O122" s="45"/>
      <c r="P122" s="95">
        <f>P123</f>
        <v>321.02198199999998</v>
      </c>
      <c r="Q122" s="45"/>
      <c r="R122" s="95">
        <f>R123</f>
        <v>4.7269068000000001</v>
      </c>
      <c r="S122" s="45"/>
      <c r="T122" s="96">
        <f>T123</f>
        <v>2.496</v>
      </c>
      <c r="AT122" s="15" t="s">
        <v>71</v>
      </c>
      <c r="AU122" s="15" t="s">
        <v>93</v>
      </c>
      <c r="BK122" s="97">
        <f>BK123</f>
        <v>0</v>
      </c>
    </row>
    <row r="123" spans="2:65" s="11" customFormat="1" ht="26" customHeight="1" x14ac:dyDescent="0.35">
      <c r="B123" s="228"/>
      <c r="C123" s="229"/>
      <c r="D123" s="230" t="s">
        <v>71</v>
      </c>
      <c r="E123" s="231" t="s">
        <v>113</v>
      </c>
      <c r="F123" s="231" t="s">
        <v>114</v>
      </c>
      <c r="G123" s="229"/>
      <c r="H123" s="229"/>
      <c r="I123" s="229"/>
      <c r="J123" s="232">
        <f>BK123</f>
        <v>0</v>
      </c>
      <c r="L123" s="98"/>
      <c r="M123" s="100"/>
      <c r="P123" s="101">
        <f>P124+P217+P221+P225+P314</f>
        <v>321.02198199999998</v>
      </c>
      <c r="R123" s="101">
        <f>R124+R217+R221+R225+R314</f>
        <v>4.7269068000000001</v>
      </c>
      <c r="T123" s="102">
        <f>T124+T217+T221+T225+T314</f>
        <v>2.496</v>
      </c>
      <c r="AR123" s="99" t="s">
        <v>80</v>
      </c>
      <c r="AT123" s="103" t="s">
        <v>71</v>
      </c>
      <c r="AU123" s="103" t="s">
        <v>72</v>
      </c>
      <c r="AY123" s="99" t="s">
        <v>115</v>
      </c>
      <c r="BK123" s="104">
        <f>BK124+BK217+BK221+BK225+BK314</f>
        <v>0</v>
      </c>
    </row>
    <row r="124" spans="2:65" s="11" customFormat="1" ht="22.75" customHeight="1" x14ac:dyDescent="0.25">
      <c r="B124" s="228"/>
      <c r="C124" s="229"/>
      <c r="D124" s="230" t="s">
        <v>71</v>
      </c>
      <c r="E124" s="233" t="s">
        <v>80</v>
      </c>
      <c r="F124" s="233" t="s">
        <v>116</v>
      </c>
      <c r="G124" s="229"/>
      <c r="H124" s="229"/>
      <c r="I124" s="260"/>
      <c r="J124" s="234">
        <f>BK124</f>
        <v>0</v>
      </c>
      <c r="L124" s="98"/>
      <c r="M124" s="100"/>
      <c r="P124" s="101">
        <f>SUM(P125:P216)</f>
        <v>196.98054599999998</v>
      </c>
      <c r="R124" s="101">
        <f>SUM(R125:R216)</f>
        <v>0.12134879999999999</v>
      </c>
      <c r="T124" s="102">
        <f>SUM(T125:T216)</f>
        <v>2.496</v>
      </c>
      <c r="AR124" s="99" t="s">
        <v>80</v>
      </c>
      <c r="AT124" s="103" t="s">
        <v>71</v>
      </c>
      <c r="AU124" s="103" t="s">
        <v>80</v>
      </c>
      <c r="AY124" s="99" t="s">
        <v>115</v>
      </c>
      <c r="BK124" s="104">
        <f>SUM(BK125:BK216)</f>
        <v>0</v>
      </c>
    </row>
    <row r="125" spans="2:65" s="1" customFormat="1" ht="66.75" customHeight="1" x14ac:dyDescent="0.2">
      <c r="B125" s="175"/>
      <c r="C125" s="235" t="s">
        <v>80</v>
      </c>
      <c r="D125" s="235" t="s">
        <v>117</v>
      </c>
      <c r="E125" s="236" t="s">
        <v>118</v>
      </c>
      <c r="F125" s="237" t="s">
        <v>119</v>
      </c>
      <c r="G125" s="238" t="s">
        <v>120</v>
      </c>
      <c r="H125" s="239">
        <v>9.6</v>
      </c>
      <c r="I125" s="259">
        <v>0</v>
      </c>
      <c r="J125" s="240">
        <f>ROUND(I125*H125,2)</f>
        <v>0</v>
      </c>
      <c r="K125" s="107"/>
      <c r="L125" s="26"/>
      <c r="M125" s="108" t="s">
        <v>1</v>
      </c>
      <c r="N125" s="109" t="s">
        <v>37</v>
      </c>
      <c r="O125" s="110">
        <v>0.41</v>
      </c>
      <c r="P125" s="110">
        <f>O125*H125</f>
        <v>3.9359999999999995</v>
      </c>
      <c r="Q125" s="110">
        <v>0</v>
      </c>
      <c r="R125" s="110">
        <f>Q125*H125</f>
        <v>0</v>
      </c>
      <c r="S125" s="110">
        <v>0.26</v>
      </c>
      <c r="T125" s="111">
        <f>S125*H125</f>
        <v>2.496</v>
      </c>
      <c r="AR125" s="112" t="s">
        <v>121</v>
      </c>
      <c r="AT125" s="112" t="s">
        <v>117</v>
      </c>
      <c r="AU125" s="112" t="s">
        <v>82</v>
      </c>
      <c r="AY125" s="15" t="s">
        <v>115</v>
      </c>
      <c r="BE125" s="113">
        <f>IF(N125="základní",J125,0)</f>
        <v>0</v>
      </c>
      <c r="BF125" s="113">
        <f>IF(N125="snížená",J125,0)</f>
        <v>0</v>
      </c>
      <c r="BG125" s="113">
        <f>IF(N125="zákl. přenesená",J125,0)</f>
        <v>0</v>
      </c>
      <c r="BH125" s="113">
        <f>IF(N125="sníž. přenesená",J125,0)</f>
        <v>0</v>
      </c>
      <c r="BI125" s="113">
        <f>IF(N125="nulová",J125,0)</f>
        <v>0</v>
      </c>
      <c r="BJ125" s="15" t="s">
        <v>80</v>
      </c>
      <c r="BK125" s="113">
        <f>ROUND(I125*H125,2)</f>
        <v>0</v>
      </c>
      <c r="BL125" s="15" t="s">
        <v>121</v>
      </c>
      <c r="BM125" s="112" t="s">
        <v>122</v>
      </c>
    </row>
    <row r="126" spans="2:65" s="12" customFormat="1" x14ac:dyDescent="0.2">
      <c r="B126" s="241"/>
      <c r="C126" s="242"/>
      <c r="D126" s="243" t="s">
        <v>123</v>
      </c>
      <c r="E126" s="244" t="s">
        <v>1</v>
      </c>
      <c r="F126" s="245" t="s">
        <v>124</v>
      </c>
      <c r="G126" s="242"/>
      <c r="H126" s="246">
        <v>9.6</v>
      </c>
      <c r="I126" s="261"/>
      <c r="J126" s="242"/>
      <c r="L126" s="114"/>
      <c r="M126" s="117"/>
      <c r="T126" s="118"/>
      <c r="AT126" s="116" t="s">
        <v>123</v>
      </c>
      <c r="AU126" s="116" t="s">
        <v>82</v>
      </c>
      <c r="AV126" s="12" t="s">
        <v>82</v>
      </c>
      <c r="AW126" s="12" t="s">
        <v>29</v>
      </c>
      <c r="AX126" s="12" t="s">
        <v>72</v>
      </c>
      <c r="AY126" s="116" t="s">
        <v>115</v>
      </c>
    </row>
    <row r="127" spans="2:65" s="13" customFormat="1" x14ac:dyDescent="0.2">
      <c r="B127" s="247"/>
      <c r="C127" s="248"/>
      <c r="D127" s="243" t="s">
        <v>123</v>
      </c>
      <c r="E127" s="249" t="s">
        <v>1</v>
      </c>
      <c r="F127" s="250" t="s">
        <v>125</v>
      </c>
      <c r="G127" s="248"/>
      <c r="H127" s="251">
        <v>9.6</v>
      </c>
      <c r="I127" s="262"/>
      <c r="J127" s="248"/>
      <c r="L127" s="119"/>
      <c r="M127" s="121"/>
      <c r="T127" s="122"/>
      <c r="AT127" s="120" t="s">
        <v>123</v>
      </c>
      <c r="AU127" s="120" t="s">
        <v>82</v>
      </c>
      <c r="AV127" s="13" t="s">
        <v>121</v>
      </c>
      <c r="AW127" s="13" t="s">
        <v>29</v>
      </c>
      <c r="AX127" s="13" t="s">
        <v>80</v>
      </c>
      <c r="AY127" s="120" t="s">
        <v>115</v>
      </c>
    </row>
    <row r="128" spans="2:65" s="1" customFormat="1" ht="24.15" customHeight="1" x14ac:dyDescent="0.2">
      <c r="B128" s="175"/>
      <c r="C128" s="235" t="s">
        <v>82</v>
      </c>
      <c r="D128" s="235" t="s">
        <v>117</v>
      </c>
      <c r="E128" s="236" t="s">
        <v>126</v>
      </c>
      <c r="F128" s="237" t="s">
        <v>127</v>
      </c>
      <c r="G128" s="238" t="s">
        <v>128</v>
      </c>
      <c r="H128" s="239">
        <v>32</v>
      </c>
      <c r="I128" s="259">
        <v>0</v>
      </c>
      <c r="J128" s="240">
        <f>ROUND(I128*H128,2)</f>
        <v>0</v>
      </c>
      <c r="K128" s="107"/>
      <c r="L128" s="26"/>
      <c r="M128" s="108" t="s">
        <v>1</v>
      </c>
      <c r="N128" s="109" t="s">
        <v>37</v>
      </c>
      <c r="O128" s="110">
        <v>0.2</v>
      </c>
      <c r="P128" s="110">
        <f>O128*H128</f>
        <v>6.4</v>
      </c>
      <c r="Q128" s="110">
        <v>0</v>
      </c>
      <c r="R128" s="110">
        <f>Q128*H128</f>
        <v>0</v>
      </c>
      <c r="S128" s="110">
        <v>0</v>
      </c>
      <c r="T128" s="111">
        <f>S128*H128</f>
        <v>0</v>
      </c>
      <c r="AR128" s="112" t="s">
        <v>121</v>
      </c>
      <c r="AT128" s="112" t="s">
        <v>117</v>
      </c>
      <c r="AU128" s="112" t="s">
        <v>82</v>
      </c>
      <c r="AY128" s="15" t="s">
        <v>115</v>
      </c>
      <c r="BE128" s="113">
        <f>IF(N128="základní",J128,0)</f>
        <v>0</v>
      </c>
      <c r="BF128" s="113">
        <f>IF(N128="snížená",J128,0)</f>
        <v>0</v>
      </c>
      <c r="BG128" s="113">
        <f>IF(N128="zákl. přenesená",J128,0)</f>
        <v>0</v>
      </c>
      <c r="BH128" s="113">
        <f>IF(N128="sníž. přenesená",J128,0)</f>
        <v>0</v>
      </c>
      <c r="BI128" s="113">
        <f>IF(N128="nulová",J128,0)</f>
        <v>0</v>
      </c>
      <c r="BJ128" s="15" t="s">
        <v>80</v>
      </c>
      <c r="BK128" s="113">
        <f>ROUND(I128*H128,2)</f>
        <v>0</v>
      </c>
      <c r="BL128" s="15" t="s">
        <v>121</v>
      </c>
      <c r="BM128" s="112" t="s">
        <v>129</v>
      </c>
    </row>
    <row r="129" spans="2:65" s="1" customFormat="1" ht="18" x14ac:dyDescent="0.2">
      <c r="B129" s="175"/>
      <c r="C129" s="176"/>
      <c r="D129" s="243" t="s">
        <v>130</v>
      </c>
      <c r="E129" s="176"/>
      <c r="F129" s="252" t="s">
        <v>131</v>
      </c>
      <c r="G129" s="176"/>
      <c r="H129" s="176"/>
      <c r="I129" s="263"/>
      <c r="J129" s="176"/>
      <c r="L129" s="26"/>
      <c r="M129" s="123"/>
      <c r="T129" s="48"/>
      <c r="AT129" s="15" t="s">
        <v>130</v>
      </c>
      <c r="AU129" s="15" t="s">
        <v>82</v>
      </c>
    </row>
    <row r="130" spans="2:65" s="12" customFormat="1" x14ac:dyDescent="0.2">
      <c r="B130" s="241"/>
      <c r="C130" s="242"/>
      <c r="D130" s="243" t="s">
        <v>123</v>
      </c>
      <c r="E130" s="244" t="s">
        <v>1</v>
      </c>
      <c r="F130" s="245" t="s">
        <v>132</v>
      </c>
      <c r="G130" s="242"/>
      <c r="H130" s="246">
        <v>32</v>
      </c>
      <c r="I130" s="261"/>
      <c r="J130" s="242"/>
      <c r="L130" s="114"/>
      <c r="M130" s="117"/>
      <c r="T130" s="118"/>
      <c r="AT130" s="116" t="s">
        <v>123</v>
      </c>
      <c r="AU130" s="116" t="s">
        <v>82</v>
      </c>
      <c r="AV130" s="12" t="s">
        <v>82</v>
      </c>
      <c r="AW130" s="12" t="s">
        <v>29</v>
      </c>
      <c r="AX130" s="12" t="s">
        <v>72</v>
      </c>
      <c r="AY130" s="116" t="s">
        <v>115</v>
      </c>
    </row>
    <row r="131" spans="2:65" s="13" customFormat="1" x14ac:dyDescent="0.2">
      <c r="B131" s="247"/>
      <c r="C131" s="248"/>
      <c r="D131" s="243" t="s">
        <v>123</v>
      </c>
      <c r="E131" s="249" t="s">
        <v>1</v>
      </c>
      <c r="F131" s="250" t="s">
        <v>125</v>
      </c>
      <c r="G131" s="248"/>
      <c r="H131" s="251">
        <v>32</v>
      </c>
      <c r="I131" s="262"/>
      <c r="J131" s="248"/>
      <c r="L131" s="119"/>
      <c r="M131" s="121"/>
      <c r="T131" s="122"/>
      <c r="AT131" s="120" t="s">
        <v>123</v>
      </c>
      <c r="AU131" s="120" t="s">
        <v>82</v>
      </c>
      <c r="AV131" s="13" t="s">
        <v>121</v>
      </c>
      <c r="AW131" s="13" t="s">
        <v>29</v>
      </c>
      <c r="AX131" s="13" t="s">
        <v>80</v>
      </c>
      <c r="AY131" s="120" t="s">
        <v>115</v>
      </c>
    </row>
    <row r="132" spans="2:65" s="1" customFormat="1" ht="49" customHeight="1" x14ac:dyDescent="0.2">
      <c r="B132" s="175"/>
      <c r="C132" s="235" t="s">
        <v>133</v>
      </c>
      <c r="D132" s="235" t="s">
        <v>117</v>
      </c>
      <c r="E132" s="236" t="s">
        <v>134</v>
      </c>
      <c r="F132" s="237" t="s">
        <v>135</v>
      </c>
      <c r="G132" s="238" t="s">
        <v>136</v>
      </c>
      <c r="H132" s="239">
        <v>1.2</v>
      </c>
      <c r="I132" s="259">
        <v>0</v>
      </c>
      <c r="J132" s="240">
        <f>ROUND(I132*H132,2)</f>
        <v>0</v>
      </c>
      <c r="K132" s="107"/>
      <c r="L132" s="26"/>
      <c r="M132" s="108" t="s">
        <v>1</v>
      </c>
      <c r="N132" s="109" t="s">
        <v>37</v>
      </c>
      <c r="O132" s="110">
        <v>9.7000000000000003E-2</v>
      </c>
      <c r="P132" s="110">
        <f>O132*H132</f>
        <v>0.1164</v>
      </c>
      <c r="Q132" s="110">
        <v>0</v>
      </c>
      <c r="R132" s="110">
        <f>Q132*H132</f>
        <v>0</v>
      </c>
      <c r="S132" s="110">
        <v>0</v>
      </c>
      <c r="T132" s="111">
        <f>S132*H132</f>
        <v>0</v>
      </c>
      <c r="AR132" s="112" t="s">
        <v>121</v>
      </c>
      <c r="AT132" s="112" t="s">
        <v>117</v>
      </c>
      <c r="AU132" s="112" t="s">
        <v>82</v>
      </c>
      <c r="AY132" s="15" t="s">
        <v>115</v>
      </c>
      <c r="BE132" s="113">
        <f>IF(N132="základní",J132,0)</f>
        <v>0</v>
      </c>
      <c r="BF132" s="113">
        <f>IF(N132="snížená",J132,0)</f>
        <v>0</v>
      </c>
      <c r="BG132" s="113">
        <f>IF(N132="zákl. přenesená",J132,0)</f>
        <v>0</v>
      </c>
      <c r="BH132" s="113">
        <f>IF(N132="sníž. přenesená",J132,0)</f>
        <v>0</v>
      </c>
      <c r="BI132" s="113">
        <f>IF(N132="nulová",J132,0)</f>
        <v>0</v>
      </c>
      <c r="BJ132" s="15" t="s">
        <v>80</v>
      </c>
      <c r="BK132" s="113">
        <f>ROUND(I132*H132,2)</f>
        <v>0</v>
      </c>
      <c r="BL132" s="15" t="s">
        <v>121</v>
      </c>
      <c r="BM132" s="112" t="s">
        <v>137</v>
      </c>
    </row>
    <row r="133" spans="2:65" s="12" customFormat="1" x14ac:dyDescent="0.2">
      <c r="B133" s="241"/>
      <c r="C133" s="242"/>
      <c r="D133" s="243" t="s">
        <v>123</v>
      </c>
      <c r="E133" s="244" t="s">
        <v>1</v>
      </c>
      <c r="F133" s="245" t="s">
        <v>138</v>
      </c>
      <c r="G133" s="242"/>
      <c r="H133" s="246">
        <v>1.2</v>
      </c>
      <c r="I133" s="261"/>
      <c r="J133" s="242"/>
      <c r="L133" s="114"/>
      <c r="M133" s="117"/>
      <c r="T133" s="118"/>
      <c r="AT133" s="116" t="s">
        <v>123</v>
      </c>
      <c r="AU133" s="116" t="s">
        <v>82</v>
      </c>
      <c r="AV133" s="12" t="s">
        <v>82</v>
      </c>
      <c r="AW133" s="12" t="s">
        <v>29</v>
      </c>
      <c r="AX133" s="12" t="s">
        <v>72</v>
      </c>
      <c r="AY133" s="116" t="s">
        <v>115</v>
      </c>
    </row>
    <row r="134" spans="2:65" s="13" customFormat="1" x14ac:dyDescent="0.2">
      <c r="B134" s="247"/>
      <c r="C134" s="248"/>
      <c r="D134" s="243" t="s">
        <v>123</v>
      </c>
      <c r="E134" s="249" t="s">
        <v>1</v>
      </c>
      <c r="F134" s="250" t="s">
        <v>125</v>
      </c>
      <c r="G134" s="248"/>
      <c r="H134" s="251">
        <v>1.2</v>
      </c>
      <c r="I134" s="262"/>
      <c r="J134" s="248"/>
      <c r="L134" s="119"/>
      <c r="M134" s="121"/>
      <c r="T134" s="122"/>
      <c r="AT134" s="120" t="s">
        <v>123</v>
      </c>
      <c r="AU134" s="120" t="s">
        <v>82</v>
      </c>
      <c r="AV134" s="13" t="s">
        <v>121</v>
      </c>
      <c r="AW134" s="13" t="s">
        <v>29</v>
      </c>
      <c r="AX134" s="13" t="s">
        <v>80</v>
      </c>
      <c r="AY134" s="120" t="s">
        <v>115</v>
      </c>
    </row>
    <row r="135" spans="2:65" s="1" customFormat="1" ht="24.15" customHeight="1" x14ac:dyDescent="0.2">
      <c r="B135" s="175"/>
      <c r="C135" s="235" t="s">
        <v>121</v>
      </c>
      <c r="D135" s="235" t="s">
        <v>117</v>
      </c>
      <c r="E135" s="236" t="s">
        <v>139</v>
      </c>
      <c r="F135" s="237" t="s">
        <v>140</v>
      </c>
      <c r="G135" s="238" t="s">
        <v>141</v>
      </c>
      <c r="H135" s="239">
        <v>2</v>
      </c>
      <c r="I135" s="259">
        <v>0</v>
      </c>
      <c r="J135" s="240">
        <f>ROUND(I135*H135,2)</f>
        <v>0</v>
      </c>
      <c r="K135" s="107"/>
      <c r="L135" s="26"/>
      <c r="M135" s="108" t="s">
        <v>1</v>
      </c>
      <c r="N135" s="109" t="s">
        <v>37</v>
      </c>
      <c r="O135" s="110">
        <v>0.871</v>
      </c>
      <c r="P135" s="110">
        <f>O135*H135</f>
        <v>1.742</v>
      </c>
      <c r="Q135" s="110">
        <v>0</v>
      </c>
      <c r="R135" s="110">
        <f>Q135*H135</f>
        <v>0</v>
      </c>
      <c r="S135" s="110">
        <v>0</v>
      </c>
      <c r="T135" s="111">
        <f>S135*H135</f>
        <v>0</v>
      </c>
      <c r="AR135" s="112" t="s">
        <v>121</v>
      </c>
      <c r="AT135" s="112" t="s">
        <v>117</v>
      </c>
      <c r="AU135" s="112" t="s">
        <v>82</v>
      </c>
      <c r="AY135" s="15" t="s">
        <v>115</v>
      </c>
      <c r="BE135" s="113">
        <f>IF(N135="základní",J135,0)</f>
        <v>0</v>
      </c>
      <c r="BF135" s="113">
        <f>IF(N135="snížená",J135,0)</f>
        <v>0</v>
      </c>
      <c r="BG135" s="113">
        <f>IF(N135="zákl. přenesená",J135,0)</f>
        <v>0</v>
      </c>
      <c r="BH135" s="113">
        <f>IF(N135="sníž. přenesená",J135,0)</f>
        <v>0</v>
      </c>
      <c r="BI135" s="113">
        <f>IF(N135="nulová",J135,0)</f>
        <v>0</v>
      </c>
      <c r="BJ135" s="15" t="s">
        <v>80</v>
      </c>
      <c r="BK135" s="113">
        <f>ROUND(I135*H135,2)</f>
        <v>0</v>
      </c>
      <c r="BL135" s="15" t="s">
        <v>121</v>
      </c>
      <c r="BM135" s="112" t="s">
        <v>142</v>
      </c>
    </row>
    <row r="136" spans="2:65" s="1" customFormat="1" ht="27" x14ac:dyDescent="0.2">
      <c r="B136" s="175"/>
      <c r="C136" s="176"/>
      <c r="D136" s="243" t="s">
        <v>130</v>
      </c>
      <c r="E136" s="176"/>
      <c r="F136" s="252" t="s">
        <v>143</v>
      </c>
      <c r="G136" s="176"/>
      <c r="H136" s="176"/>
      <c r="I136" s="263"/>
      <c r="J136" s="176"/>
      <c r="L136" s="26"/>
      <c r="M136" s="123"/>
      <c r="T136" s="48"/>
      <c r="AT136" s="15" t="s">
        <v>130</v>
      </c>
      <c r="AU136" s="15" t="s">
        <v>82</v>
      </c>
    </row>
    <row r="137" spans="2:65" s="12" customFormat="1" x14ac:dyDescent="0.2">
      <c r="B137" s="241"/>
      <c r="C137" s="242"/>
      <c r="D137" s="243" t="s">
        <v>123</v>
      </c>
      <c r="E137" s="244" t="s">
        <v>1</v>
      </c>
      <c r="F137" s="245" t="s">
        <v>144</v>
      </c>
      <c r="G137" s="242"/>
      <c r="H137" s="246">
        <v>2</v>
      </c>
      <c r="I137" s="261"/>
      <c r="J137" s="242"/>
      <c r="L137" s="114"/>
      <c r="M137" s="117"/>
      <c r="T137" s="118"/>
      <c r="AT137" s="116" t="s">
        <v>123</v>
      </c>
      <c r="AU137" s="116" t="s">
        <v>82</v>
      </c>
      <c r="AV137" s="12" t="s">
        <v>82</v>
      </c>
      <c r="AW137" s="12" t="s">
        <v>29</v>
      </c>
      <c r="AX137" s="12" t="s">
        <v>72</v>
      </c>
      <c r="AY137" s="116" t="s">
        <v>115</v>
      </c>
    </row>
    <row r="138" spans="2:65" s="13" customFormat="1" x14ac:dyDescent="0.2">
      <c r="B138" s="247"/>
      <c r="C138" s="248"/>
      <c r="D138" s="243" t="s">
        <v>123</v>
      </c>
      <c r="E138" s="249" t="s">
        <v>1</v>
      </c>
      <c r="F138" s="250" t="s">
        <v>125</v>
      </c>
      <c r="G138" s="248"/>
      <c r="H138" s="251">
        <v>2</v>
      </c>
      <c r="I138" s="262"/>
      <c r="J138" s="248"/>
      <c r="L138" s="119"/>
      <c r="M138" s="121"/>
      <c r="T138" s="122"/>
      <c r="AT138" s="120" t="s">
        <v>123</v>
      </c>
      <c r="AU138" s="120" t="s">
        <v>82</v>
      </c>
      <c r="AV138" s="13" t="s">
        <v>121</v>
      </c>
      <c r="AW138" s="13" t="s">
        <v>29</v>
      </c>
      <c r="AX138" s="13" t="s">
        <v>80</v>
      </c>
      <c r="AY138" s="120" t="s">
        <v>115</v>
      </c>
    </row>
    <row r="139" spans="2:65" s="1" customFormat="1" ht="33" customHeight="1" x14ac:dyDescent="0.2">
      <c r="B139" s="175"/>
      <c r="C139" s="235" t="s">
        <v>145</v>
      </c>
      <c r="D139" s="235" t="s">
        <v>117</v>
      </c>
      <c r="E139" s="236" t="s">
        <v>146</v>
      </c>
      <c r="F139" s="237" t="s">
        <v>147</v>
      </c>
      <c r="G139" s="238" t="s">
        <v>136</v>
      </c>
      <c r="H139" s="239">
        <v>57.73</v>
      </c>
      <c r="I139" s="259">
        <v>0</v>
      </c>
      <c r="J139" s="240">
        <f>ROUND(I139*H139,2)</f>
        <v>0</v>
      </c>
      <c r="K139" s="107"/>
      <c r="L139" s="26"/>
      <c r="M139" s="108" t="s">
        <v>1</v>
      </c>
      <c r="N139" s="109" t="s">
        <v>37</v>
      </c>
      <c r="O139" s="110">
        <v>0.53800000000000003</v>
      </c>
      <c r="P139" s="110">
        <f>O139*H139</f>
        <v>31.05874</v>
      </c>
      <c r="Q139" s="110">
        <v>0</v>
      </c>
      <c r="R139" s="110">
        <f>Q139*H139</f>
        <v>0</v>
      </c>
      <c r="S139" s="110">
        <v>0</v>
      </c>
      <c r="T139" s="111">
        <f>S139*H139</f>
        <v>0</v>
      </c>
      <c r="AR139" s="112" t="s">
        <v>121</v>
      </c>
      <c r="AT139" s="112" t="s">
        <v>117</v>
      </c>
      <c r="AU139" s="112" t="s">
        <v>82</v>
      </c>
      <c r="AY139" s="15" t="s">
        <v>115</v>
      </c>
      <c r="BE139" s="113">
        <f>IF(N139="základní",J139,0)</f>
        <v>0</v>
      </c>
      <c r="BF139" s="113">
        <f>IF(N139="snížená",J139,0)</f>
        <v>0</v>
      </c>
      <c r="BG139" s="113">
        <f>IF(N139="zákl. přenesená",J139,0)</f>
        <v>0</v>
      </c>
      <c r="BH139" s="113">
        <f>IF(N139="sníž. přenesená",J139,0)</f>
        <v>0</v>
      </c>
      <c r="BI139" s="113">
        <f>IF(N139="nulová",J139,0)</f>
        <v>0</v>
      </c>
      <c r="BJ139" s="15" t="s">
        <v>80</v>
      </c>
      <c r="BK139" s="113">
        <f>ROUND(I139*H139,2)</f>
        <v>0</v>
      </c>
      <c r="BL139" s="15" t="s">
        <v>121</v>
      </c>
      <c r="BM139" s="112" t="s">
        <v>148</v>
      </c>
    </row>
    <row r="140" spans="2:65" s="12" customFormat="1" x14ac:dyDescent="0.2">
      <c r="B140" s="241"/>
      <c r="C140" s="242"/>
      <c r="D140" s="243" t="s">
        <v>123</v>
      </c>
      <c r="E140" s="244" t="s">
        <v>1</v>
      </c>
      <c r="F140" s="245" t="s">
        <v>149</v>
      </c>
      <c r="G140" s="242"/>
      <c r="H140" s="246">
        <v>115.456</v>
      </c>
      <c r="I140" s="261"/>
      <c r="J140" s="242"/>
      <c r="L140" s="114"/>
      <c r="M140" s="117"/>
      <c r="T140" s="118"/>
      <c r="AT140" s="116" t="s">
        <v>123</v>
      </c>
      <c r="AU140" s="116" t="s">
        <v>82</v>
      </c>
      <c r="AV140" s="12" t="s">
        <v>82</v>
      </c>
      <c r="AW140" s="12" t="s">
        <v>29</v>
      </c>
      <c r="AX140" s="12" t="s">
        <v>72</v>
      </c>
      <c r="AY140" s="116" t="s">
        <v>115</v>
      </c>
    </row>
    <row r="141" spans="2:65" s="13" customFormat="1" x14ac:dyDescent="0.2">
      <c r="B141" s="247"/>
      <c r="C141" s="248"/>
      <c r="D141" s="243" t="s">
        <v>123</v>
      </c>
      <c r="E141" s="249" t="s">
        <v>1</v>
      </c>
      <c r="F141" s="250" t="s">
        <v>125</v>
      </c>
      <c r="G141" s="248"/>
      <c r="H141" s="251">
        <v>115.456</v>
      </c>
      <c r="I141" s="262"/>
      <c r="J141" s="248"/>
      <c r="L141" s="119"/>
      <c r="M141" s="121"/>
      <c r="T141" s="122"/>
      <c r="AT141" s="120" t="s">
        <v>123</v>
      </c>
      <c r="AU141" s="120" t="s">
        <v>82</v>
      </c>
      <c r="AV141" s="13" t="s">
        <v>121</v>
      </c>
      <c r="AW141" s="13" t="s">
        <v>29</v>
      </c>
      <c r="AX141" s="13" t="s">
        <v>72</v>
      </c>
      <c r="AY141" s="120" t="s">
        <v>115</v>
      </c>
    </row>
    <row r="142" spans="2:65" s="12" customFormat="1" x14ac:dyDescent="0.2">
      <c r="B142" s="241"/>
      <c r="C142" s="242"/>
      <c r="D142" s="243" t="s">
        <v>123</v>
      </c>
      <c r="E142" s="244" t="s">
        <v>1</v>
      </c>
      <c r="F142" s="245" t="s">
        <v>150</v>
      </c>
      <c r="G142" s="242"/>
      <c r="H142" s="246">
        <v>57.73</v>
      </c>
      <c r="I142" s="261"/>
      <c r="J142" s="242"/>
      <c r="L142" s="114"/>
      <c r="M142" s="117"/>
      <c r="T142" s="118"/>
      <c r="AT142" s="116" t="s">
        <v>123</v>
      </c>
      <c r="AU142" s="116" t="s">
        <v>82</v>
      </c>
      <c r="AV142" s="12" t="s">
        <v>82</v>
      </c>
      <c r="AW142" s="12" t="s">
        <v>29</v>
      </c>
      <c r="AX142" s="12" t="s">
        <v>72</v>
      </c>
      <c r="AY142" s="116" t="s">
        <v>115</v>
      </c>
    </row>
    <row r="143" spans="2:65" s="13" customFormat="1" x14ac:dyDescent="0.2">
      <c r="B143" s="247"/>
      <c r="C143" s="248"/>
      <c r="D143" s="243" t="s">
        <v>123</v>
      </c>
      <c r="E143" s="249" t="s">
        <v>1</v>
      </c>
      <c r="F143" s="250" t="s">
        <v>125</v>
      </c>
      <c r="G143" s="248"/>
      <c r="H143" s="251">
        <v>57.73</v>
      </c>
      <c r="I143" s="262"/>
      <c r="J143" s="248"/>
      <c r="L143" s="119"/>
      <c r="M143" s="121"/>
      <c r="T143" s="122"/>
      <c r="AT143" s="120" t="s">
        <v>123</v>
      </c>
      <c r="AU143" s="120" t="s">
        <v>82</v>
      </c>
      <c r="AV143" s="13" t="s">
        <v>121</v>
      </c>
      <c r="AW143" s="13" t="s">
        <v>29</v>
      </c>
      <c r="AX143" s="13" t="s">
        <v>80</v>
      </c>
      <c r="AY143" s="120" t="s">
        <v>115</v>
      </c>
    </row>
    <row r="144" spans="2:65" s="1" customFormat="1" ht="44.25" customHeight="1" x14ac:dyDescent="0.2">
      <c r="B144" s="175"/>
      <c r="C144" s="235" t="s">
        <v>151</v>
      </c>
      <c r="D144" s="235" t="s">
        <v>117</v>
      </c>
      <c r="E144" s="236" t="s">
        <v>152</v>
      </c>
      <c r="F144" s="237" t="s">
        <v>153</v>
      </c>
      <c r="G144" s="238" t="s">
        <v>136</v>
      </c>
      <c r="H144" s="239">
        <v>57.73</v>
      </c>
      <c r="I144" s="259">
        <v>0</v>
      </c>
      <c r="J144" s="240">
        <f>ROUND(I144*H144,2)</f>
        <v>0</v>
      </c>
      <c r="K144" s="107"/>
      <c r="L144" s="26"/>
      <c r="M144" s="108" t="s">
        <v>1</v>
      </c>
      <c r="N144" s="109" t="s">
        <v>37</v>
      </c>
      <c r="O144" s="110">
        <v>0.71599999999999997</v>
      </c>
      <c r="P144" s="110">
        <f>O144*H144</f>
        <v>41.334679999999999</v>
      </c>
      <c r="Q144" s="110">
        <v>0</v>
      </c>
      <c r="R144" s="110">
        <f>Q144*H144</f>
        <v>0</v>
      </c>
      <c r="S144" s="110">
        <v>0</v>
      </c>
      <c r="T144" s="111">
        <f>S144*H144</f>
        <v>0</v>
      </c>
      <c r="AR144" s="112" t="s">
        <v>121</v>
      </c>
      <c r="AT144" s="112" t="s">
        <v>117</v>
      </c>
      <c r="AU144" s="112" t="s">
        <v>82</v>
      </c>
      <c r="AY144" s="15" t="s">
        <v>115</v>
      </c>
      <c r="BE144" s="113">
        <f>IF(N144="základní",J144,0)</f>
        <v>0</v>
      </c>
      <c r="BF144" s="113">
        <f>IF(N144="snížená",J144,0)</f>
        <v>0</v>
      </c>
      <c r="BG144" s="113">
        <f>IF(N144="zákl. přenesená",J144,0)</f>
        <v>0</v>
      </c>
      <c r="BH144" s="113">
        <f>IF(N144="sníž. přenesená",J144,0)</f>
        <v>0</v>
      </c>
      <c r="BI144" s="113">
        <f>IF(N144="nulová",J144,0)</f>
        <v>0</v>
      </c>
      <c r="BJ144" s="15" t="s">
        <v>80</v>
      </c>
      <c r="BK144" s="113">
        <f>ROUND(I144*H144,2)</f>
        <v>0</v>
      </c>
      <c r="BL144" s="15" t="s">
        <v>121</v>
      </c>
      <c r="BM144" s="112" t="s">
        <v>154</v>
      </c>
    </row>
    <row r="145" spans="2:65" s="12" customFormat="1" x14ac:dyDescent="0.2">
      <c r="B145" s="241"/>
      <c r="C145" s="242"/>
      <c r="D145" s="243" t="s">
        <v>123</v>
      </c>
      <c r="E145" s="244" t="s">
        <v>1</v>
      </c>
      <c r="F145" s="245" t="s">
        <v>149</v>
      </c>
      <c r="G145" s="242"/>
      <c r="H145" s="246">
        <v>115.456</v>
      </c>
      <c r="I145" s="261"/>
      <c r="J145" s="242"/>
      <c r="L145" s="114"/>
      <c r="M145" s="117"/>
      <c r="T145" s="118"/>
      <c r="AT145" s="116" t="s">
        <v>123</v>
      </c>
      <c r="AU145" s="116" t="s">
        <v>82</v>
      </c>
      <c r="AV145" s="12" t="s">
        <v>82</v>
      </c>
      <c r="AW145" s="12" t="s">
        <v>29</v>
      </c>
      <c r="AX145" s="12" t="s">
        <v>72</v>
      </c>
      <c r="AY145" s="116" t="s">
        <v>115</v>
      </c>
    </row>
    <row r="146" spans="2:65" s="13" customFormat="1" x14ac:dyDescent="0.2">
      <c r="B146" s="247"/>
      <c r="C146" s="248"/>
      <c r="D146" s="243" t="s">
        <v>123</v>
      </c>
      <c r="E146" s="249" t="s">
        <v>1</v>
      </c>
      <c r="F146" s="250" t="s">
        <v>125</v>
      </c>
      <c r="G146" s="248"/>
      <c r="H146" s="251">
        <v>115.456</v>
      </c>
      <c r="I146" s="262"/>
      <c r="J146" s="248"/>
      <c r="L146" s="119"/>
      <c r="M146" s="121"/>
      <c r="T146" s="122"/>
      <c r="AT146" s="120" t="s">
        <v>123</v>
      </c>
      <c r="AU146" s="120" t="s">
        <v>82</v>
      </c>
      <c r="AV146" s="13" t="s">
        <v>121</v>
      </c>
      <c r="AW146" s="13" t="s">
        <v>29</v>
      </c>
      <c r="AX146" s="13" t="s">
        <v>72</v>
      </c>
      <c r="AY146" s="120" t="s">
        <v>115</v>
      </c>
    </row>
    <row r="147" spans="2:65" s="12" customFormat="1" x14ac:dyDescent="0.2">
      <c r="B147" s="241"/>
      <c r="C147" s="242"/>
      <c r="D147" s="243" t="s">
        <v>123</v>
      </c>
      <c r="E147" s="244" t="s">
        <v>1</v>
      </c>
      <c r="F147" s="245" t="s">
        <v>155</v>
      </c>
      <c r="G147" s="242"/>
      <c r="H147" s="246">
        <v>57.73</v>
      </c>
      <c r="I147" s="261"/>
      <c r="J147" s="242"/>
      <c r="L147" s="114"/>
      <c r="M147" s="117"/>
      <c r="T147" s="118"/>
      <c r="AT147" s="116" t="s">
        <v>123</v>
      </c>
      <c r="AU147" s="116" t="s">
        <v>82</v>
      </c>
      <c r="AV147" s="12" t="s">
        <v>82</v>
      </c>
      <c r="AW147" s="12" t="s">
        <v>29</v>
      </c>
      <c r="AX147" s="12" t="s">
        <v>72</v>
      </c>
      <c r="AY147" s="116" t="s">
        <v>115</v>
      </c>
    </row>
    <row r="148" spans="2:65" s="13" customFormat="1" x14ac:dyDescent="0.2">
      <c r="B148" s="247"/>
      <c r="C148" s="248"/>
      <c r="D148" s="243" t="s">
        <v>123</v>
      </c>
      <c r="E148" s="249" t="s">
        <v>1</v>
      </c>
      <c r="F148" s="250" t="s">
        <v>125</v>
      </c>
      <c r="G148" s="248"/>
      <c r="H148" s="251">
        <v>57.73</v>
      </c>
      <c r="I148" s="262"/>
      <c r="J148" s="248"/>
      <c r="L148" s="119"/>
      <c r="M148" s="121"/>
      <c r="T148" s="122"/>
      <c r="AT148" s="120" t="s">
        <v>123</v>
      </c>
      <c r="AU148" s="120" t="s">
        <v>82</v>
      </c>
      <c r="AV148" s="13" t="s">
        <v>121</v>
      </c>
      <c r="AW148" s="13" t="s">
        <v>29</v>
      </c>
      <c r="AX148" s="13" t="s">
        <v>80</v>
      </c>
      <c r="AY148" s="120" t="s">
        <v>115</v>
      </c>
    </row>
    <row r="149" spans="2:65" s="1" customFormat="1" ht="37.75" customHeight="1" x14ac:dyDescent="0.2">
      <c r="B149" s="175"/>
      <c r="C149" s="235" t="s">
        <v>156</v>
      </c>
      <c r="D149" s="235" t="s">
        <v>117</v>
      </c>
      <c r="E149" s="236" t="s">
        <v>157</v>
      </c>
      <c r="F149" s="237" t="s">
        <v>158</v>
      </c>
      <c r="G149" s="238" t="s">
        <v>136</v>
      </c>
      <c r="H149" s="239">
        <v>5.6319999999999997</v>
      </c>
      <c r="I149" s="259">
        <v>0</v>
      </c>
      <c r="J149" s="240">
        <f>ROUND(I149*H149,2)</f>
        <v>0</v>
      </c>
      <c r="K149" s="107"/>
      <c r="L149" s="26"/>
      <c r="M149" s="108" t="s">
        <v>1</v>
      </c>
      <c r="N149" s="109" t="s">
        <v>37</v>
      </c>
      <c r="O149" s="110">
        <v>1.548</v>
      </c>
      <c r="P149" s="110">
        <f>O149*H149</f>
        <v>8.718335999999999</v>
      </c>
      <c r="Q149" s="110">
        <v>0</v>
      </c>
      <c r="R149" s="110">
        <f>Q149*H149</f>
        <v>0</v>
      </c>
      <c r="S149" s="110">
        <v>0</v>
      </c>
      <c r="T149" s="111">
        <f>S149*H149</f>
        <v>0</v>
      </c>
      <c r="AR149" s="112" t="s">
        <v>121</v>
      </c>
      <c r="AT149" s="112" t="s">
        <v>117</v>
      </c>
      <c r="AU149" s="112" t="s">
        <v>82</v>
      </c>
      <c r="AY149" s="15" t="s">
        <v>115</v>
      </c>
      <c r="BE149" s="113">
        <f>IF(N149="základní",J149,0)</f>
        <v>0</v>
      </c>
      <c r="BF149" s="113">
        <f>IF(N149="snížená",J149,0)</f>
        <v>0</v>
      </c>
      <c r="BG149" s="113">
        <f>IF(N149="zákl. přenesená",J149,0)</f>
        <v>0</v>
      </c>
      <c r="BH149" s="113">
        <f>IF(N149="sníž. přenesená",J149,0)</f>
        <v>0</v>
      </c>
      <c r="BI149" s="113">
        <f>IF(N149="nulová",J149,0)</f>
        <v>0</v>
      </c>
      <c r="BJ149" s="15" t="s">
        <v>80</v>
      </c>
      <c r="BK149" s="113">
        <f>ROUND(I149*H149,2)</f>
        <v>0</v>
      </c>
      <c r="BL149" s="15" t="s">
        <v>121</v>
      </c>
      <c r="BM149" s="112" t="s">
        <v>159</v>
      </c>
    </row>
    <row r="150" spans="2:65" s="12" customFormat="1" x14ac:dyDescent="0.2">
      <c r="B150" s="241"/>
      <c r="C150" s="242"/>
      <c r="D150" s="243" t="s">
        <v>123</v>
      </c>
      <c r="E150" s="244" t="s">
        <v>1</v>
      </c>
      <c r="F150" s="245" t="s">
        <v>160</v>
      </c>
      <c r="G150" s="242"/>
      <c r="H150" s="246">
        <v>5.6319999999999997</v>
      </c>
      <c r="I150" s="261"/>
      <c r="J150" s="242"/>
      <c r="L150" s="114"/>
      <c r="M150" s="117"/>
      <c r="T150" s="118"/>
      <c r="AT150" s="116" t="s">
        <v>123</v>
      </c>
      <c r="AU150" s="116" t="s">
        <v>82</v>
      </c>
      <c r="AV150" s="12" t="s">
        <v>82</v>
      </c>
      <c r="AW150" s="12" t="s">
        <v>29</v>
      </c>
      <c r="AX150" s="12" t="s">
        <v>72</v>
      </c>
      <c r="AY150" s="116" t="s">
        <v>115</v>
      </c>
    </row>
    <row r="151" spans="2:65" s="13" customFormat="1" x14ac:dyDescent="0.2">
      <c r="B151" s="247"/>
      <c r="C151" s="248"/>
      <c r="D151" s="243" t="s">
        <v>123</v>
      </c>
      <c r="E151" s="249" t="s">
        <v>1</v>
      </c>
      <c r="F151" s="250" t="s">
        <v>125</v>
      </c>
      <c r="G151" s="248"/>
      <c r="H151" s="251">
        <v>5.6319999999999997</v>
      </c>
      <c r="I151" s="262"/>
      <c r="J151" s="248"/>
      <c r="L151" s="119"/>
      <c r="M151" s="121"/>
      <c r="T151" s="122"/>
      <c r="AT151" s="120" t="s">
        <v>123</v>
      </c>
      <c r="AU151" s="120" t="s">
        <v>82</v>
      </c>
      <c r="AV151" s="13" t="s">
        <v>121</v>
      </c>
      <c r="AW151" s="13" t="s">
        <v>29</v>
      </c>
      <c r="AX151" s="13" t="s">
        <v>80</v>
      </c>
      <c r="AY151" s="120" t="s">
        <v>115</v>
      </c>
    </row>
    <row r="152" spans="2:65" s="1" customFormat="1" ht="37.75" customHeight="1" x14ac:dyDescent="0.2">
      <c r="B152" s="175"/>
      <c r="C152" s="235" t="s">
        <v>161</v>
      </c>
      <c r="D152" s="235" t="s">
        <v>117</v>
      </c>
      <c r="E152" s="236" t="s">
        <v>162</v>
      </c>
      <c r="F152" s="237" t="s">
        <v>163</v>
      </c>
      <c r="G152" s="238" t="s">
        <v>120</v>
      </c>
      <c r="H152" s="239">
        <v>144.32</v>
      </c>
      <c r="I152" s="259">
        <v>0</v>
      </c>
      <c r="J152" s="240">
        <f>ROUND(I152*H152,2)</f>
        <v>0</v>
      </c>
      <c r="K152" s="107"/>
      <c r="L152" s="26"/>
      <c r="M152" s="108" t="s">
        <v>1</v>
      </c>
      <c r="N152" s="109" t="s">
        <v>37</v>
      </c>
      <c r="O152" s="110">
        <v>0.23599999999999999</v>
      </c>
      <c r="P152" s="110">
        <f>O152*H152</f>
        <v>34.059519999999999</v>
      </c>
      <c r="Q152" s="110">
        <v>8.4000000000000003E-4</v>
      </c>
      <c r="R152" s="110">
        <f>Q152*H152</f>
        <v>0.1212288</v>
      </c>
      <c r="S152" s="110">
        <v>0</v>
      </c>
      <c r="T152" s="111">
        <f>S152*H152</f>
        <v>0</v>
      </c>
      <c r="AR152" s="112" t="s">
        <v>121</v>
      </c>
      <c r="AT152" s="112" t="s">
        <v>117</v>
      </c>
      <c r="AU152" s="112" t="s">
        <v>82</v>
      </c>
      <c r="AY152" s="15" t="s">
        <v>115</v>
      </c>
      <c r="BE152" s="113">
        <f>IF(N152="základní",J152,0)</f>
        <v>0</v>
      </c>
      <c r="BF152" s="113">
        <f>IF(N152="snížená",J152,0)</f>
        <v>0</v>
      </c>
      <c r="BG152" s="113">
        <f>IF(N152="zákl. přenesená",J152,0)</f>
        <v>0</v>
      </c>
      <c r="BH152" s="113">
        <f>IF(N152="sníž. přenesená",J152,0)</f>
        <v>0</v>
      </c>
      <c r="BI152" s="113">
        <f>IF(N152="nulová",J152,0)</f>
        <v>0</v>
      </c>
      <c r="BJ152" s="15" t="s">
        <v>80</v>
      </c>
      <c r="BK152" s="113">
        <f>ROUND(I152*H152,2)</f>
        <v>0</v>
      </c>
      <c r="BL152" s="15" t="s">
        <v>121</v>
      </c>
      <c r="BM152" s="112" t="s">
        <v>164</v>
      </c>
    </row>
    <row r="153" spans="2:65" s="1" customFormat="1" ht="27" x14ac:dyDescent="0.2">
      <c r="B153" s="175"/>
      <c r="C153" s="176"/>
      <c r="D153" s="243" t="s">
        <v>130</v>
      </c>
      <c r="E153" s="176"/>
      <c r="F153" s="252" t="s">
        <v>165</v>
      </c>
      <c r="G153" s="176"/>
      <c r="H153" s="176"/>
      <c r="I153" s="263"/>
      <c r="J153" s="176"/>
      <c r="L153" s="26"/>
      <c r="M153" s="123"/>
      <c r="T153" s="48"/>
      <c r="AT153" s="15" t="s">
        <v>130</v>
      </c>
      <c r="AU153" s="15" t="s">
        <v>82</v>
      </c>
    </row>
    <row r="154" spans="2:65" s="12" customFormat="1" x14ac:dyDescent="0.2">
      <c r="B154" s="241"/>
      <c r="C154" s="242"/>
      <c r="D154" s="243" t="s">
        <v>123</v>
      </c>
      <c r="E154" s="244" t="s">
        <v>1</v>
      </c>
      <c r="F154" s="245" t="s">
        <v>166</v>
      </c>
      <c r="G154" s="242"/>
      <c r="H154" s="246">
        <v>144.32</v>
      </c>
      <c r="I154" s="261"/>
      <c r="J154" s="242"/>
      <c r="L154" s="114"/>
      <c r="M154" s="117"/>
      <c r="T154" s="118"/>
      <c r="AT154" s="116" t="s">
        <v>123</v>
      </c>
      <c r="AU154" s="116" t="s">
        <v>82</v>
      </c>
      <c r="AV154" s="12" t="s">
        <v>82</v>
      </c>
      <c r="AW154" s="12" t="s">
        <v>29</v>
      </c>
      <c r="AX154" s="12" t="s">
        <v>72</v>
      </c>
      <c r="AY154" s="116" t="s">
        <v>115</v>
      </c>
    </row>
    <row r="155" spans="2:65" s="13" customFormat="1" x14ac:dyDescent="0.2">
      <c r="B155" s="247"/>
      <c r="C155" s="248"/>
      <c r="D155" s="243" t="s">
        <v>123</v>
      </c>
      <c r="E155" s="249" t="s">
        <v>1</v>
      </c>
      <c r="F155" s="250" t="s">
        <v>125</v>
      </c>
      <c r="G155" s="248"/>
      <c r="H155" s="251">
        <v>144.32</v>
      </c>
      <c r="I155" s="262"/>
      <c r="J155" s="248"/>
      <c r="L155" s="119"/>
      <c r="M155" s="121"/>
      <c r="T155" s="122"/>
      <c r="AT155" s="120" t="s">
        <v>123</v>
      </c>
      <c r="AU155" s="120" t="s">
        <v>82</v>
      </c>
      <c r="AV155" s="13" t="s">
        <v>121</v>
      </c>
      <c r="AW155" s="13" t="s">
        <v>29</v>
      </c>
      <c r="AX155" s="13" t="s">
        <v>80</v>
      </c>
      <c r="AY155" s="120" t="s">
        <v>115</v>
      </c>
    </row>
    <row r="156" spans="2:65" s="1" customFormat="1" ht="44.25" customHeight="1" x14ac:dyDescent="0.2">
      <c r="B156" s="175"/>
      <c r="C156" s="235" t="s">
        <v>167</v>
      </c>
      <c r="D156" s="235" t="s">
        <v>117</v>
      </c>
      <c r="E156" s="236" t="s">
        <v>168</v>
      </c>
      <c r="F156" s="237" t="s">
        <v>169</v>
      </c>
      <c r="G156" s="238" t="s">
        <v>120</v>
      </c>
      <c r="H156" s="239">
        <v>144.32</v>
      </c>
      <c r="I156" s="259">
        <v>0</v>
      </c>
      <c r="J156" s="240">
        <f>ROUND(I156*H156,2)</f>
        <v>0</v>
      </c>
      <c r="K156" s="107"/>
      <c r="L156" s="26"/>
      <c r="M156" s="108" t="s">
        <v>1</v>
      </c>
      <c r="N156" s="109" t="s">
        <v>37</v>
      </c>
      <c r="O156" s="110">
        <v>7.0000000000000007E-2</v>
      </c>
      <c r="P156" s="110">
        <f>O156*H156</f>
        <v>10.102400000000001</v>
      </c>
      <c r="Q156" s="110">
        <v>0</v>
      </c>
      <c r="R156" s="110">
        <f>Q156*H156</f>
        <v>0</v>
      </c>
      <c r="S156" s="110">
        <v>0</v>
      </c>
      <c r="T156" s="111">
        <f>S156*H156</f>
        <v>0</v>
      </c>
      <c r="AR156" s="112" t="s">
        <v>121</v>
      </c>
      <c r="AT156" s="112" t="s">
        <v>117</v>
      </c>
      <c r="AU156" s="112" t="s">
        <v>82</v>
      </c>
      <c r="AY156" s="15" t="s">
        <v>115</v>
      </c>
      <c r="BE156" s="113">
        <f>IF(N156="základní",J156,0)</f>
        <v>0</v>
      </c>
      <c r="BF156" s="113">
        <f>IF(N156="snížená",J156,0)</f>
        <v>0</v>
      </c>
      <c r="BG156" s="113">
        <f>IF(N156="zákl. přenesená",J156,0)</f>
        <v>0</v>
      </c>
      <c r="BH156" s="113">
        <f>IF(N156="sníž. přenesená",J156,0)</f>
        <v>0</v>
      </c>
      <c r="BI156" s="113">
        <f>IF(N156="nulová",J156,0)</f>
        <v>0</v>
      </c>
      <c r="BJ156" s="15" t="s">
        <v>80</v>
      </c>
      <c r="BK156" s="113">
        <f>ROUND(I156*H156,2)</f>
        <v>0</v>
      </c>
      <c r="BL156" s="15" t="s">
        <v>121</v>
      </c>
      <c r="BM156" s="112" t="s">
        <v>170</v>
      </c>
    </row>
    <row r="157" spans="2:65" s="1" customFormat="1" ht="27" x14ac:dyDescent="0.2">
      <c r="B157" s="175"/>
      <c r="C157" s="176"/>
      <c r="D157" s="243" t="s">
        <v>130</v>
      </c>
      <c r="E157" s="176"/>
      <c r="F157" s="252" t="s">
        <v>165</v>
      </c>
      <c r="G157" s="176"/>
      <c r="H157" s="176"/>
      <c r="I157" s="263"/>
      <c r="J157" s="176"/>
      <c r="L157" s="26"/>
      <c r="M157" s="123"/>
      <c r="T157" s="48"/>
      <c r="AT157" s="15" t="s">
        <v>130</v>
      </c>
      <c r="AU157" s="15" t="s">
        <v>82</v>
      </c>
    </row>
    <row r="158" spans="2:65" s="12" customFormat="1" x14ac:dyDescent="0.2">
      <c r="B158" s="241"/>
      <c r="C158" s="242"/>
      <c r="D158" s="243" t="s">
        <v>123</v>
      </c>
      <c r="E158" s="244" t="s">
        <v>1</v>
      </c>
      <c r="F158" s="245" t="s">
        <v>171</v>
      </c>
      <c r="G158" s="242"/>
      <c r="H158" s="246">
        <v>144.32</v>
      </c>
      <c r="I158" s="261"/>
      <c r="J158" s="242"/>
      <c r="L158" s="114"/>
      <c r="M158" s="117"/>
      <c r="T158" s="118"/>
      <c r="AT158" s="116" t="s">
        <v>123</v>
      </c>
      <c r="AU158" s="116" t="s">
        <v>82</v>
      </c>
      <c r="AV158" s="12" t="s">
        <v>82</v>
      </c>
      <c r="AW158" s="12" t="s">
        <v>29</v>
      </c>
      <c r="AX158" s="12" t="s">
        <v>72</v>
      </c>
      <c r="AY158" s="116" t="s">
        <v>115</v>
      </c>
    </row>
    <row r="159" spans="2:65" s="13" customFormat="1" x14ac:dyDescent="0.2">
      <c r="B159" s="247"/>
      <c r="C159" s="248"/>
      <c r="D159" s="243" t="s">
        <v>123</v>
      </c>
      <c r="E159" s="249" t="s">
        <v>1</v>
      </c>
      <c r="F159" s="250" t="s">
        <v>125</v>
      </c>
      <c r="G159" s="248"/>
      <c r="H159" s="251">
        <v>144.32</v>
      </c>
      <c r="I159" s="262"/>
      <c r="J159" s="248"/>
      <c r="L159" s="119"/>
      <c r="M159" s="121"/>
      <c r="T159" s="122"/>
      <c r="AT159" s="120" t="s">
        <v>123</v>
      </c>
      <c r="AU159" s="120" t="s">
        <v>82</v>
      </c>
      <c r="AV159" s="13" t="s">
        <v>121</v>
      </c>
      <c r="AW159" s="13" t="s">
        <v>29</v>
      </c>
      <c r="AX159" s="13" t="s">
        <v>80</v>
      </c>
      <c r="AY159" s="120" t="s">
        <v>115</v>
      </c>
    </row>
    <row r="160" spans="2:65" s="1" customFormat="1" ht="24.15" customHeight="1" x14ac:dyDescent="0.2">
      <c r="B160" s="175"/>
      <c r="C160" s="235" t="s">
        <v>172</v>
      </c>
      <c r="D160" s="235" t="s">
        <v>117</v>
      </c>
      <c r="E160" s="236" t="s">
        <v>173</v>
      </c>
      <c r="F160" s="237" t="s">
        <v>174</v>
      </c>
      <c r="G160" s="238" t="s">
        <v>136</v>
      </c>
      <c r="H160" s="239">
        <v>5.4749999999999996</v>
      </c>
      <c r="I160" s="259">
        <v>0</v>
      </c>
      <c r="J160" s="240">
        <f>ROUND(I160*H160,2)</f>
        <v>0</v>
      </c>
      <c r="K160" s="107"/>
      <c r="L160" s="26"/>
      <c r="M160" s="108" t="s">
        <v>1</v>
      </c>
      <c r="N160" s="109" t="s">
        <v>37</v>
      </c>
      <c r="O160" s="110">
        <v>0</v>
      </c>
      <c r="P160" s="110">
        <f>O160*H160</f>
        <v>0</v>
      </c>
      <c r="Q160" s="110">
        <v>0</v>
      </c>
      <c r="R160" s="110">
        <f>Q160*H160</f>
        <v>0</v>
      </c>
      <c r="S160" s="110">
        <v>0</v>
      </c>
      <c r="T160" s="111">
        <f>S160*H160</f>
        <v>0</v>
      </c>
      <c r="AR160" s="112" t="s">
        <v>121</v>
      </c>
      <c r="AT160" s="112" t="s">
        <v>117</v>
      </c>
      <c r="AU160" s="112" t="s">
        <v>82</v>
      </c>
      <c r="AY160" s="15" t="s">
        <v>115</v>
      </c>
      <c r="BE160" s="113">
        <f>IF(N160="základní",J160,0)</f>
        <v>0</v>
      </c>
      <c r="BF160" s="113">
        <f>IF(N160="snížená",J160,0)</f>
        <v>0</v>
      </c>
      <c r="BG160" s="113">
        <f>IF(N160="zákl. přenesená",J160,0)</f>
        <v>0</v>
      </c>
      <c r="BH160" s="113">
        <f>IF(N160="sníž. přenesená",J160,0)</f>
        <v>0</v>
      </c>
      <c r="BI160" s="113">
        <f>IF(N160="nulová",J160,0)</f>
        <v>0</v>
      </c>
      <c r="BJ160" s="15" t="s">
        <v>80</v>
      </c>
      <c r="BK160" s="113">
        <f>ROUND(I160*H160,2)</f>
        <v>0</v>
      </c>
      <c r="BL160" s="15" t="s">
        <v>121</v>
      </c>
      <c r="BM160" s="112" t="s">
        <v>175</v>
      </c>
    </row>
    <row r="161" spans="2:65" s="12" customFormat="1" x14ac:dyDescent="0.2">
      <c r="B161" s="241"/>
      <c r="C161" s="242"/>
      <c r="D161" s="243" t="s">
        <v>123</v>
      </c>
      <c r="E161" s="244" t="s">
        <v>1</v>
      </c>
      <c r="F161" s="245" t="s">
        <v>176</v>
      </c>
      <c r="G161" s="242"/>
      <c r="H161" s="246">
        <v>5.4749999999999996</v>
      </c>
      <c r="I161" s="261"/>
      <c r="J161" s="242"/>
      <c r="L161" s="114"/>
      <c r="M161" s="117"/>
      <c r="T161" s="118"/>
      <c r="AT161" s="116" t="s">
        <v>123</v>
      </c>
      <c r="AU161" s="116" t="s">
        <v>82</v>
      </c>
      <c r="AV161" s="12" t="s">
        <v>82</v>
      </c>
      <c r="AW161" s="12" t="s">
        <v>29</v>
      </c>
      <c r="AX161" s="12" t="s">
        <v>72</v>
      </c>
      <c r="AY161" s="116" t="s">
        <v>115</v>
      </c>
    </row>
    <row r="162" spans="2:65" s="13" customFormat="1" x14ac:dyDescent="0.2">
      <c r="B162" s="247"/>
      <c r="C162" s="248"/>
      <c r="D162" s="243" t="s">
        <v>123</v>
      </c>
      <c r="E162" s="249" t="s">
        <v>1</v>
      </c>
      <c r="F162" s="250" t="s">
        <v>125</v>
      </c>
      <c r="G162" s="248"/>
      <c r="H162" s="251">
        <v>5.4749999999999996</v>
      </c>
      <c r="I162" s="262"/>
      <c r="J162" s="248"/>
      <c r="L162" s="119"/>
      <c r="M162" s="121"/>
      <c r="T162" s="122"/>
      <c r="AT162" s="120" t="s">
        <v>123</v>
      </c>
      <c r="AU162" s="120" t="s">
        <v>82</v>
      </c>
      <c r="AV162" s="13" t="s">
        <v>121</v>
      </c>
      <c r="AW162" s="13" t="s">
        <v>29</v>
      </c>
      <c r="AX162" s="13" t="s">
        <v>80</v>
      </c>
      <c r="AY162" s="120" t="s">
        <v>115</v>
      </c>
    </row>
    <row r="163" spans="2:65" s="1" customFormat="1" ht="24.15" customHeight="1" x14ac:dyDescent="0.2">
      <c r="B163" s="175"/>
      <c r="C163" s="235" t="s">
        <v>177</v>
      </c>
      <c r="D163" s="235" t="s">
        <v>117</v>
      </c>
      <c r="E163" s="236" t="s">
        <v>178</v>
      </c>
      <c r="F163" s="237" t="s">
        <v>179</v>
      </c>
      <c r="G163" s="238" t="s">
        <v>136</v>
      </c>
      <c r="H163" s="239">
        <v>5.4749999999999996</v>
      </c>
      <c r="I163" s="259">
        <v>0</v>
      </c>
      <c r="J163" s="240">
        <f>ROUND(I163*H163,2)</f>
        <v>0</v>
      </c>
      <c r="K163" s="107"/>
      <c r="L163" s="26"/>
      <c r="M163" s="108" t="s">
        <v>1</v>
      </c>
      <c r="N163" s="109" t="s">
        <v>37</v>
      </c>
      <c r="O163" s="110">
        <v>0</v>
      </c>
      <c r="P163" s="110">
        <f>O163*H163</f>
        <v>0</v>
      </c>
      <c r="Q163" s="110">
        <v>0</v>
      </c>
      <c r="R163" s="110">
        <f>Q163*H163</f>
        <v>0</v>
      </c>
      <c r="S163" s="110">
        <v>0</v>
      </c>
      <c r="T163" s="111">
        <f>S163*H163</f>
        <v>0</v>
      </c>
      <c r="AR163" s="112" t="s">
        <v>121</v>
      </c>
      <c r="AT163" s="112" t="s">
        <v>117</v>
      </c>
      <c r="AU163" s="112" t="s">
        <v>82</v>
      </c>
      <c r="AY163" s="15" t="s">
        <v>115</v>
      </c>
      <c r="BE163" s="113">
        <f>IF(N163="základní",J163,0)</f>
        <v>0</v>
      </c>
      <c r="BF163" s="113">
        <f>IF(N163="snížená",J163,0)</f>
        <v>0</v>
      </c>
      <c r="BG163" s="113">
        <f>IF(N163="zákl. přenesená",J163,0)</f>
        <v>0</v>
      </c>
      <c r="BH163" s="113">
        <f>IF(N163="sníž. přenesená",J163,0)</f>
        <v>0</v>
      </c>
      <c r="BI163" s="113">
        <f>IF(N163="nulová",J163,0)</f>
        <v>0</v>
      </c>
      <c r="BJ163" s="15" t="s">
        <v>80</v>
      </c>
      <c r="BK163" s="113">
        <f>ROUND(I163*H163,2)</f>
        <v>0</v>
      </c>
      <c r="BL163" s="15" t="s">
        <v>121</v>
      </c>
      <c r="BM163" s="112" t="s">
        <v>180</v>
      </c>
    </row>
    <row r="164" spans="2:65" s="12" customFormat="1" x14ac:dyDescent="0.2">
      <c r="B164" s="241"/>
      <c r="C164" s="242"/>
      <c r="D164" s="243" t="s">
        <v>123</v>
      </c>
      <c r="E164" s="244" t="s">
        <v>1</v>
      </c>
      <c r="F164" s="245" t="s">
        <v>176</v>
      </c>
      <c r="G164" s="242"/>
      <c r="H164" s="246">
        <v>5.4749999999999996</v>
      </c>
      <c r="I164" s="261"/>
      <c r="J164" s="242"/>
      <c r="L164" s="114"/>
      <c r="M164" s="117"/>
      <c r="T164" s="118"/>
      <c r="AT164" s="116" t="s">
        <v>123</v>
      </c>
      <c r="AU164" s="116" t="s">
        <v>82</v>
      </c>
      <c r="AV164" s="12" t="s">
        <v>82</v>
      </c>
      <c r="AW164" s="12" t="s">
        <v>29</v>
      </c>
      <c r="AX164" s="12" t="s">
        <v>72</v>
      </c>
      <c r="AY164" s="116" t="s">
        <v>115</v>
      </c>
    </row>
    <row r="165" spans="2:65" s="13" customFormat="1" x14ac:dyDescent="0.2">
      <c r="B165" s="247"/>
      <c r="C165" s="248"/>
      <c r="D165" s="243" t="s">
        <v>123</v>
      </c>
      <c r="E165" s="249" t="s">
        <v>1</v>
      </c>
      <c r="F165" s="250" t="s">
        <v>125</v>
      </c>
      <c r="G165" s="248"/>
      <c r="H165" s="251">
        <v>5.4749999999999996</v>
      </c>
      <c r="I165" s="262"/>
      <c r="J165" s="248"/>
      <c r="L165" s="119"/>
      <c r="M165" s="121"/>
      <c r="T165" s="122"/>
      <c r="AT165" s="120" t="s">
        <v>123</v>
      </c>
      <c r="AU165" s="120" t="s">
        <v>82</v>
      </c>
      <c r="AV165" s="13" t="s">
        <v>121</v>
      </c>
      <c r="AW165" s="13" t="s">
        <v>29</v>
      </c>
      <c r="AX165" s="13" t="s">
        <v>80</v>
      </c>
      <c r="AY165" s="120" t="s">
        <v>115</v>
      </c>
    </row>
    <row r="166" spans="2:65" s="1" customFormat="1" ht="62.75" customHeight="1" x14ac:dyDescent="0.2">
      <c r="B166" s="175"/>
      <c r="C166" s="235" t="s">
        <v>181</v>
      </c>
      <c r="D166" s="235" t="s">
        <v>117</v>
      </c>
      <c r="E166" s="236" t="s">
        <v>182</v>
      </c>
      <c r="F166" s="237" t="s">
        <v>183</v>
      </c>
      <c r="G166" s="238" t="s">
        <v>136</v>
      </c>
      <c r="H166" s="239">
        <v>50.975000000000001</v>
      </c>
      <c r="I166" s="259">
        <v>0</v>
      </c>
      <c r="J166" s="240">
        <f>ROUND(I166*H166,2)</f>
        <v>0</v>
      </c>
      <c r="K166" s="107"/>
      <c r="L166" s="26"/>
      <c r="M166" s="108" t="s">
        <v>1</v>
      </c>
      <c r="N166" s="109" t="s">
        <v>37</v>
      </c>
      <c r="O166" s="110">
        <v>8.6999999999999994E-2</v>
      </c>
      <c r="P166" s="110">
        <f>O166*H166</f>
        <v>4.434825</v>
      </c>
      <c r="Q166" s="110">
        <v>0</v>
      </c>
      <c r="R166" s="110">
        <f>Q166*H166</f>
        <v>0</v>
      </c>
      <c r="S166" s="110">
        <v>0</v>
      </c>
      <c r="T166" s="111">
        <f>S166*H166</f>
        <v>0</v>
      </c>
      <c r="AR166" s="112" t="s">
        <v>121</v>
      </c>
      <c r="AT166" s="112" t="s">
        <v>117</v>
      </c>
      <c r="AU166" s="112" t="s">
        <v>82</v>
      </c>
      <c r="AY166" s="15" t="s">
        <v>115</v>
      </c>
      <c r="BE166" s="113">
        <f>IF(N166="základní",J166,0)</f>
        <v>0</v>
      </c>
      <c r="BF166" s="113">
        <f>IF(N166="snížená",J166,0)</f>
        <v>0</v>
      </c>
      <c r="BG166" s="113">
        <f>IF(N166="zákl. přenesená",J166,0)</f>
        <v>0</v>
      </c>
      <c r="BH166" s="113">
        <f>IF(N166="sníž. přenesená",J166,0)</f>
        <v>0</v>
      </c>
      <c r="BI166" s="113">
        <f>IF(N166="nulová",J166,0)</f>
        <v>0</v>
      </c>
      <c r="BJ166" s="15" t="s">
        <v>80</v>
      </c>
      <c r="BK166" s="113">
        <f>ROUND(I166*H166,2)</f>
        <v>0</v>
      </c>
      <c r="BL166" s="15" t="s">
        <v>121</v>
      </c>
      <c r="BM166" s="112" t="s">
        <v>184</v>
      </c>
    </row>
    <row r="167" spans="2:65" s="12" customFormat="1" x14ac:dyDescent="0.2">
      <c r="B167" s="241"/>
      <c r="C167" s="242"/>
      <c r="D167" s="243" t="s">
        <v>123</v>
      </c>
      <c r="E167" s="244" t="s">
        <v>1</v>
      </c>
      <c r="F167" s="245" t="s">
        <v>185</v>
      </c>
      <c r="G167" s="242"/>
      <c r="H167" s="246">
        <v>50.975000000000001</v>
      </c>
      <c r="I167" s="261"/>
      <c r="J167" s="242"/>
      <c r="L167" s="114"/>
      <c r="M167" s="117"/>
      <c r="T167" s="118"/>
      <c r="AT167" s="116" t="s">
        <v>123</v>
      </c>
      <c r="AU167" s="116" t="s">
        <v>82</v>
      </c>
      <c r="AV167" s="12" t="s">
        <v>82</v>
      </c>
      <c r="AW167" s="12" t="s">
        <v>29</v>
      </c>
      <c r="AX167" s="12" t="s">
        <v>72</v>
      </c>
      <c r="AY167" s="116" t="s">
        <v>115</v>
      </c>
    </row>
    <row r="168" spans="2:65" s="13" customFormat="1" x14ac:dyDescent="0.2">
      <c r="B168" s="247"/>
      <c r="C168" s="248"/>
      <c r="D168" s="243" t="s">
        <v>123</v>
      </c>
      <c r="E168" s="249" t="s">
        <v>1</v>
      </c>
      <c r="F168" s="250" t="s">
        <v>125</v>
      </c>
      <c r="G168" s="248"/>
      <c r="H168" s="251">
        <v>50.975000000000001</v>
      </c>
      <c r="I168" s="262"/>
      <c r="J168" s="248"/>
      <c r="L168" s="119"/>
      <c r="M168" s="121"/>
      <c r="T168" s="122"/>
      <c r="AT168" s="120" t="s">
        <v>123</v>
      </c>
      <c r="AU168" s="120" t="s">
        <v>82</v>
      </c>
      <c r="AV168" s="13" t="s">
        <v>121</v>
      </c>
      <c r="AW168" s="13" t="s">
        <v>29</v>
      </c>
      <c r="AX168" s="13" t="s">
        <v>80</v>
      </c>
      <c r="AY168" s="120" t="s">
        <v>115</v>
      </c>
    </row>
    <row r="169" spans="2:65" s="1" customFormat="1" ht="62.75" customHeight="1" x14ac:dyDescent="0.2">
      <c r="B169" s="175"/>
      <c r="C169" s="235" t="s">
        <v>186</v>
      </c>
      <c r="D169" s="235" t="s">
        <v>117</v>
      </c>
      <c r="E169" s="236" t="s">
        <v>187</v>
      </c>
      <c r="F169" s="237" t="s">
        <v>188</v>
      </c>
      <c r="G169" s="238" t="s">
        <v>136</v>
      </c>
      <c r="H169" s="239">
        <v>50.975000000000001</v>
      </c>
      <c r="I169" s="259">
        <v>0</v>
      </c>
      <c r="J169" s="240">
        <f>ROUND(I169*H169,2)</f>
        <v>0</v>
      </c>
      <c r="K169" s="107"/>
      <c r="L169" s="26"/>
      <c r="M169" s="108" t="s">
        <v>1</v>
      </c>
      <c r="N169" s="109" t="s">
        <v>37</v>
      </c>
      <c r="O169" s="110">
        <v>7.8E-2</v>
      </c>
      <c r="P169" s="110">
        <f>O169*H169</f>
        <v>3.9760500000000003</v>
      </c>
      <c r="Q169" s="110">
        <v>0</v>
      </c>
      <c r="R169" s="110">
        <f>Q169*H169</f>
        <v>0</v>
      </c>
      <c r="S169" s="110">
        <v>0</v>
      </c>
      <c r="T169" s="111">
        <f>S169*H169</f>
        <v>0</v>
      </c>
      <c r="AR169" s="112" t="s">
        <v>121</v>
      </c>
      <c r="AT169" s="112" t="s">
        <v>117</v>
      </c>
      <c r="AU169" s="112" t="s">
        <v>82</v>
      </c>
      <c r="AY169" s="15" t="s">
        <v>115</v>
      </c>
      <c r="BE169" s="113">
        <f>IF(N169="základní",J169,0)</f>
        <v>0</v>
      </c>
      <c r="BF169" s="113">
        <f>IF(N169="snížená",J169,0)</f>
        <v>0</v>
      </c>
      <c r="BG169" s="113">
        <f>IF(N169="zákl. přenesená",J169,0)</f>
        <v>0</v>
      </c>
      <c r="BH169" s="113">
        <f>IF(N169="sníž. přenesená",J169,0)</f>
        <v>0</v>
      </c>
      <c r="BI169" s="113">
        <f>IF(N169="nulová",J169,0)</f>
        <v>0</v>
      </c>
      <c r="BJ169" s="15" t="s">
        <v>80</v>
      </c>
      <c r="BK169" s="113">
        <f>ROUND(I169*H169,2)</f>
        <v>0</v>
      </c>
      <c r="BL169" s="15" t="s">
        <v>121</v>
      </c>
      <c r="BM169" s="112" t="s">
        <v>189</v>
      </c>
    </row>
    <row r="170" spans="2:65" s="12" customFormat="1" x14ac:dyDescent="0.2">
      <c r="B170" s="241"/>
      <c r="C170" s="242"/>
      <c r="D170" s="243" t="s">
        <v>123</v>
      </c>
      <c r="E170" s="244" t="s">
        <v>1</v>
      </c>
      <c r="F170" s="245" t="s">
        <v>190</v>
      </c>
      <c r="G170" s="242"/>
      <c r="H170" s="246">
        <v>50.975000000000001</v>
      </c>
      <c r="I170" s="261"/>
      <c r="J170" s="242"/>
      <c r="L170" s="114"/>
      <c r="M170" s="117"/>
      <c r="T170" s="118"/>
      <c r="AT170" s="116" t="s">
        <v>123</v>
      </c>
      <c r="AU170" s="116" t="s">
        <v>82</v>
      </c>
      <c r="AV170" s="12" t="s">
        <v>82</v>
      </c>
      <c r="AW170" s="12" t="s">
        <v>29</v>
      </c>
      <c r="AX170" s="12" t="s">
        <v>72</v>
      </c>
      <c r="AY170" s="116" t="s">
        <v>115</v>
      </c>
    </row>
    <row r="171" spans="2:65" s="13" customFormat="1" x14ac:dyDescent="0.2">
      <c r="B171" s="247"/>
      <c r="C171" s="248"/>
      <c r="D171" s="243" t="s">
        <v>123</v>
      </c>
      <c r="E171" s="249" t="s">
        <v>1</v>
      </c>
      <c r="F171" s="250" t="s">
        <v>125</v>
      </c>
      <c r="G171" s="248"/>
      <c r="H171" s="251">
        <v>50.975000000000001</v>
      </c>
      <c r="I171" s="262"/>
      <c r="J171" s="248"/>
      <c r="L171" s="119"/>
      <c r="M171" s="121"/>
      <c r="T171" s="122"/>
      <c r="AT171" s="120" t="s">
        <v>123</v>
      </c>
      <c r="AU171" s="120" t="s">
        <v>82</v>
      </c>
      <c r="AV171" s="13" t="s">
        <v>121</v>
      </c>
      <c r="AW171" s="13" t="s">
        <v>29</v>
      </c>
      <c r="AX171" s="13" t="s">
        <v>80</v>
      </c>
      <c r="AY171" s="120" t="s">
        <v>115</v>
      </c>
    </row>
    <row r="172" spans="2:65" s="1" customFormat="1" ht="62.75" customHeight="1" x14ac:dyDescent="0.2">
      <c r="B172" s="175"/>
      <c r="C172" s="235" t="s">
        <v>191</v>
      </c>
      <c r="D172" s="235" t="s">
        <v>117</v>
      </c>
      <c r="E172" s="236" t="s">
        <v>192</v>
      </c>
      <c r="F172" s="237" t="s">
        <v>193</v>
      </c>
      <c r="G172" s="238" t="s">
        <v>136</v>
      </c>
      <c r="H172" s="239">
        <v>50.975000000000001</v>
      </c>
      <c r="I172" s="259">
        <v>0</v>
      </c>
      <c r="J172" s="240">
        <f>ROUND(I172*H172,2)</f>
        <v>0</v>
      </c>
      <c r="K172" s="107"/>
      <c r="L172" s="26"/>
      <c r="M172" s="108" t="s">
        <v>1</v>
      </c>
      <c r="N172" s="109" t="s">
        <v>37</v>
      </c>
      <c r="O172" s="110">
        <v>9.9000000000000005E-2</v>
      </c>
      <c r="P172" s="110">
        <f>O172*H172</f>
        <v>5.0465250000000008</v>
      </c>
      <c r="Q172" s="110">
        <v>0</v>
      </c>
      <c r="R172" s="110">
        <f>Q172*H172</f>
        <v>0</v>
      </c>
      <c r="S172" s="110">
        <v>0</v>
      </c>
      <c r="T172" s="111">
        <f>S172*H172</f>
        <v>0</v>
      </c>
      <c r="AR172" s="112" t="s">
        <v>121</v>
      </c>
      <c r="AT172" s="112" t="s">
        <v>117</v>
      </c>
      <c r="AU172" s="112" t="s">
        <v>82</v>
      </c>
      <c r="AY172" s="15" t="s">
        <v>115</v>
      </c>
      <c r="BE172" s="113">
        <f>IF(N172="základní",J172,0)</f>
        <v>0</v>
      </c>
      <c r="BF172" s="113">
        <f>IF(N172="snížená",J172,0)</f>
        <v>0</v>
      </c>
      <c r="BG172" s="113">
        <f>IF(N172="zákl. přenesená",J172,0)</f>
        <v>0</v>
      </c>
      <c r="BH172" s="113">
        <f>IF(N172="sníž. přenesená",J172,0)</f>
        <v>0</v>
      </c>
      <c r="BI172" s="113">
        <f>IF(N172="nulová",J172,0)</f>
        <v>0</v>
      </c>
      <c r="BJ172" s="15" t="s">
        <v>80</v>
      </c>
      <c r="BK172" s="113">
        <f>ROUND(I172*H172,2)</f>
        <v>0</v>
      </c>
      <c r="BL172" s="15" t="s">
        <v>121</v>
      </c>
      <c r="BM172" s="112" t="s">
        <v>194</v>
      </c>
    </row>
    <row r="173" spans="2:65" s="12" customFormat="1" x14ac:dyDescent="0.2">
      <c r="B173" s="241"/>
      <c r="C173" s="242"/>
      <c r="D173" s="243" t="s">
        <v>123</v>
      </c>
      <c r="E173" s="244" t="s">
        <v>1</v>
      </c>
      <c r="F173" s="245" t="s">
        <v>185</v>
      </c>
      <c r="G173" s="242"/>
      <c r="H173" s="246">
        <v>50.975000000000001</v>
      </c>
      <c r="I173" s="261"/>
      <c r="J173" s="242"/>
      <c r="L173" s="114"/>
      <c r="M173" s="117"/>
      <c r="T173" s="118"/>
      <c r="AT173" s="116" t="s">
        <v>123</v>
      </c>
      <c r="AU173" s="116" t="s">
        <v>82</v>
      </c>
      <c r="AV173" s="12" t="s">
        <v>82</v>
      </c>
      <c r="AW173" s="12" t="s">
        <v>29</v>
      </c>
      <c r="AX173" s="12" t="s">
        <v>72</v>
      </c>
      <c r="AY173" s="116" t="s">
        <v>115</v>
      </c>
    </row>
    <row r="174" spans="2:65" s="13" customFormat="1" x14ac:dyDescent="0.2">
      <c r="B174" s="247"/>
      <c r="C174" s="248"/>
      <c r="D174" s="243" t="s">
        <v>123</v>
      </c>
      <c r="E174" s="249" t="s">
        <v>1</v>
      </c>
      <c r="F174" s="250" t="s">
        <v>125</v>
      </c>
      <c r="G174" s="248"/>
      <c r="H174" s="251">
        <v>50.975000000000001</v>
      </c>
      <c r="I174" s="262"/>
      <c r="J174" s="248"/>
      <c r="L174" s="119"/>
      <c r="M174" s="121"/>
      <c r="T174" s="122"/>
      <c r="AT174" s="120" t="s">
        <v>123</v>
      </c>
      <c r="AU174" s="120" t="s">
        <v>82</v>
      </c>
      <c r="AV174" s="13" t="s">
        <v>121</v>
      </c>
      <c r="AW174" s="13" t="s">
        <v>29</v>
      </c>
      <c r="AX174" s="13" t="s">
        <v>80</v>
      </c>
      <c r="AY174" s="120" t="s">
        <v>115</v>
      </c>
    </row>
    <row r="175" spans="2:65" s="1" customFormat="1" ht="62.75" customHeight="1" x14ac:dyDescent="0.2">
      <c r="B175" s="175"/>
      <c r="C175" s="235" t="s">
        <v>8</v>
      </c>
      <c r="D175" s="235" t="s">
        <v>117</v>
      </c>
      <c r="E175" s="236" t="s">
        <v>195</v>
      </c>
      <c r="F175" s="237" t="s">
        <v>196</v>
      </c>
      <c r="G175" s="238" t="s">
        <v>136</v>
      </c>
      <c r="H175" s="239">
        <v>50.975000000000001</v>
      </c>
      <c r="I175" s="259">
        <v>0</v>
      </c>
      <c r="J175" s="240">
        <f>ROUND(I175*H175,2)</f>
        <v>0</v>
      </c>
      <c r="K175" s="107"/>
      <c r="L175" s="26"/>
      <c r="M175" s="108" t="s">
        <v>1</v>
      </c>
      <c r="N175" s="109" t="s">
        <v>37</v>
      </c>
      <c r="O175" s="110">
        <v>8.7999999999999995E-2</v>
      </c>
      <c r="P175" s="110">
        <f>O175*H175</f>
        <v>4.4858000000000002</v>
      </c>
      <c r="Q175" s="110">
        <v>0</v>
      </c>
      <c r="R175" s="110">
        <f>Q175*H175</f>
        <v>0</v>
      </c>
      <c r="S175" s="110">
        <v>0</v>
      </c>
      <c r="T175" s="111">
        <f>S175*H175</f>
        <v>0</v>
      </c>
      <c r="AR175" s="112" t="s">
        <v>121</v>
      </c>
      <c r="AT175" s="112" t="s">
        <v>117</v>
      </c>
      <c r="AU175" s="112" t="s">
        <v>82</v>
      </c>
      <c r="AY175" s="15" t="s">
        <v>115</v>
      </c>
      <c r="BE175" s="113">
        <f>IF(N175="základní",J175,0)</f>
        <v>0</v>
      </c>
      <c r="BF175" s="113">
        <f>IF(N175="snížená",J175,0)</f>
        <v>0</v>
      </c>
      <c r="BG175" s="113">
        <f>IF(N175="zákl. přenesená",J175,0)</f>
        <v>0</v>
      </c>
      <c r="BH175" s="113">
        <f>IF(N175="sníž. přenesená",J175,0)</f>
        <v>0</v>
      </c>
      <c r="BI175" s="113">
        <f>IF(N175="nulová",J175,0)</f>
        <v>0</v>
      </c>
      <c r="BJ175" s="15" t="s">
        <v>80</v>
      </c>
      <c r="BK175" s="113">
        <f>ROUND(I175*H175,2)</f>
        <v>0</v>
      </c>
      <c r="BL175" s="15" t="s">
        <v>121</v>
      </c>
      <c r="BM175" s="112" t="s">
        <v>197</v>
      </c>
    </row>
    <row r="176" spans="2:65" s="12" customFormat="1" x14ac:dyDescent="0.2">
      <c r="B176" s="241"/>
      <c r="C176" s="242"/>
      <c r="D176" s="243" t="s">
        <v>123</v>
      </c>
      <c r="E176" s="244" t="s">
        <v>1</v>
      </c>
      <c r="F176" s="245" t="s">
        <v>190</v>
      </c>
      <c r="G176" s="242"/>
      <c r="H176" s="246">
        <v>50.975000000000001</v>
      </c>
      <c r="I176" s="261"/>
      <c r="J176" s="242"/>
      <c r="L176" s="114"/>
      <c r="M176" s="117"/>
      <c r="T176" s="118"/>
      <c r="AT176" s="116" t="s">
        <v>123</v>
      </c>
      <c r="AU176" s="116" t="s">
        <v>82</v>
      </c>
      <c r="AV176" s="12" t="s">
        <v>82</v>
      </c>
      <c r="AW176" s="12" t="s">
        <v>29</v>
      </c>
      <c r="AX176" s="12" t="s">
        <v>72</v>
      </c>
      <c r="AY176" s="116" t="s">
        <v>115</v>
      </c>
    </row>
    <row r="177" spans="2:65" s="13" customFormat="1" x14ac:dyDescent="0.2">
      <c r="B177" s="247"/>
      <c r="C177" s="248"/>
      <c r="D177" s="243" t="s">
        <v>123</v>
      </c>
      <c r="E177" s="249" t="s">
        <v>1</v>
      </c>
      <c r="F177" s="250" t="s">
        <v>125</v>
      </c>
      <c r="G177" s="248"/>
      <c r="H177" s="251">
        <v>50.975000000000001</v>
      </c>
      <c r="I177" s="262"/>
      <c r="J177" s="248"/>
      <c r="L177" s="119"/>
      <c r="M177" s="121"/>
      <c r="T177" s="122"/>
      <c r="AT177" s="120" t="s">
        <v>123</v>
      </c>
      <c r="AU177" s="120" t="s">
        <v>82</v>
      </c>
      <c r="AV177" s="13" t="s">
        <v>121</v>
      </c>
      <c r="AW177" s="13" t="s">
        <v>29</v>
      </c>
      <c r="AX177" s="13" t="s">
        <v>80</v>
      </c>
      <c r="AY177" s="120" t="s">
        <v>115</v>
      </c>
    </row>
    <row r="178" spans="2:65" s="1" customFormat="1" ht="24.15" customHeight="1" x14ac:dyDescent="0.2">
      <c r="B178" s="175"/>
      <c r="C178" s="235" t="s">
        <v>198</v>
      </c>
      <c r="D178" s="235" t="s">
        <v>117</v>
      </c>
      <c r="E178" s="236" t="s">
        <v>199</v>
      </c>
      <c r="F178" s="237" t="s">
        <v>200</v>
      </c>
      <c r="G178" s="238" t="s">
        <v>136</v>
      </c>
      <c r="H178" s="239">
        <v>50.975000000000001</v>
      </c>
      <c r="I178" s="259">
        <v>0</v>
      </c>
      <c r="J178" s="240">
        <f>ROUND(I178*H178,2)</f>
        <v>0</v>
      </c>
      <c r="K178" s="107"/>
      <c r="L178" s="26"/>
      <c r="M178" s="108" t="s">
        <v>1</v>
      </c>
      <c r="N178" s="109" t="s">
        <v>37</v>
      </c>
      <c r="O178" s="110">
        <v>7.1999999999999995E-2</v>
      </c>
      <c r="P178" s="110">
        <f>O178*H178</f>
        <v>3.6701999999999999</v>
      </c>
      <c r="Q178" s="110">
        <v>0</v>
      </c>
      <c r="R178" s="110">
        <f>Q178*H178</f>
        <v>0</v>
      </c>
      <c r="S178" s="110">
        <v>0</v>
      </c>
      <c r="T178" s="111">
        <f>S178*H178</f>
        <v>0</v>
      </c>
      <c r="AR178" s="112" t="s">
        <v>121</v>
      </c>
      <c r="AT178" s="112" t="s">
        <v>117</v>
      </c>
      <c r="AU178" s="112" t="s">
        <v>82</v>
      </c>
      <c r="AY178" s="15" t="s">
        <v>115</v>
      </c>
      <c r="BE178" s="113">
        <f>IF(N178="základní",J178,0)</f>
        <v>0</v>
      </c>
      <c r="BF178" s="113">
        <f>IF(N178="snížená",J178,0)</f>
        <v>0</v>
      </c>
      <c r="BG178" s="113">
        <f>IF(N178="zákl. přenesená",J178,0)</f>
        <v>0</v>
      </c>
      <c r="BH178" s="113">
        <f>IF(N178="sníž. přenesená",J178,0)</f>
        <v>0</v>
      </c>
      <c r="BI178" s="113">
        <f>IF(N178="nulová",J178,0)</f>
        <v>0</v>
      </c>
      <c r="BJ178" s="15" t="s">
        <v>80</v>
      </c>
      <c r="BK178" s="113">
        <f>ROUND(I178*H178,2)</f>
        <v>0</v>
      </c>
      <c r="BL178" s="15" t="s">
        <v>121</v>
      </c>
      <c r="BM178" s="112" t="s">
        <v>201</v>
      </c>
    </row>
    <row r="179" spans="2:65" s="12" customFormat="1" x14ac:dyDescent="0.2">
      <c r="B179" s="241"/>
      <c r="C179" s="242"/>
      <c r="D179" s="243" t="s">
        <v>123</v>
      </c>
      <c r="E179" s="244" t="s">
        <v>1</v>
      </c>
      <c r="F179" s="245" t="s">
        <v>202</v>
      </c>
      <c r="G179" s="242"/>
      <c r="H179" s="246">
        <v>50.975000000000001</v>
      </c>
      <c r="I179" s="261"/>
      <c r="J179" s="242"/>
      <c r="L179" s="114"/>
      <c r="M179" s="117"/>
      <c r="T179" s="118"/>
      <c r="AT179" s="116" t="s">
        <v>123</v>
      </c>
      <c r="AU179" s="116" t="s">
        <v>82</v>
      </c>
      <c r="AV179" s="12" t="s">
        <v>82</v>
      </c>
      <c r="AW179" s="12" t="s">
        <v>29</v>
      </c>
      <c r="AX179" s="12" t="s">
        <v>72</v>
      </c>
      <c r="AY179" s="116" t="s">
        <v>115</v>
      </c>
    </row>
    <row r="180" spans="2:65" s="13" customFormat="1" x14ac:dyDescent="0.2">
      <c r="B180" s="247"/>
      <c r="C180" s="248"/>
      <c r="D180" s="243" t="s">
        <v>123</v>
      </c>
      <c r="E180" s="249" t="s">
        <v>1</v>
      </c>
      <c r="F180" s="250" t="s">
        <v>125</v>
      </c>
      <c r="G180" s="248"/>
      <c r="H180" s="251">
        <v>50.975000000000001</v>
      </c>
      <c r="I180" s="262"/>
      <c r="J180" s="248"/>
      <c r="L180" s="119"/>
      <c r="M180" s="121"/>
      <c r="T180" s="122"/>
      <c r="AT180" s="120" t="s">
        <v>123</v>
      </c>
      <c r="AU180" s="120" t="s">
        <v>82</v>
      </c>
      <c r="AV180" s="13" t="s">
        <v>121</v>
      </c>
      <c r="AW180" s="13" t="s">
        <v>29</v>
      </c>
      <c r="AX180" s="13" t="s">
        <v>80</v>
      </c>
      <c r="AY180" s="120" t="s">
        <v>115</v>
      </c>
    </row>
    <row r="181" spans="2:65" s="1" customFormat="1" ht="24.15" customHeight="1" x14ac:dyDescent="0.2">
      <c r="B181" s="175"/>
      <c r="C181" s="235" t="s">
        <v>203</v>
      </c>
      <c r="D181" s="235" t="s">
        <v>117</v>
      </c>
      <c r="E181" s="236" t="s">
        <v>204</v>
      </c>
      <c r="F181" s="237" t="s">
        <v>205</v>
      </c>
      <c r="G181" s="238" t="s">
        <v>136</v>
      </c>
      <c r="H181" s="239">
        <v>50.975000000000001</v>
      </c>
      <c r="I181" s="259">
        <v>0</v>
      </c>
      <c r="J181" s="240">
        <f>ROUND(I181*H181,2)</f>
        <v>0</v>
      </c>
      <c r="K181" s="107"/>
      <c r="L181" s="26"/>
      <c r="M181" s="108" t="s">
        <v>1</v>
      </c>
      <c r="N181" s="109" t="s">
        <v>37</v>
      </c>
      <c r="O181" s="110">
        <v>9.6000000000000002E-2</v>
      </c>
      <c r="P181" s="110">
        <f>O181*H181</f>
        <v>4.8936000000000002</v>
      </c>
      <c r="Q181" s="110">
        <v>0</v>
      </c>
      <c r="R181" s="110">
        <f>Q181*H181</f>
        <v>0</v>
      </c>
      <c r="S181" s="110">
        <v>0</v>
      </c>
      <c r="T181" s="111">
        <f>S181*H181</f>
        <v>0</v>
      </c>
      <c r="AR181" s="112" t="s">
        <v>121</v>
      </c>
      <c r="AT181" s="112" t="s">
        <v>117</v>
      </c>
      <c r="AU181" s="112" t="s">
        <v>82</v>
      </c>
      <c r="AY181" s="15" t="s">
        <v>115</v>
      </c>
      <c r="BE181" s="113">
        <f>IF(N181="základní",J181,0)</f>
        <v>0</v>
      </c>
      <c r="BF181" s="113">
        <f>IF(N181="snížená",J181,0)</f>
        <v>0</v>
      </c>
      <c r="BG181" s="113">
        <f>IF(N181="zákl. přenesená",J181,0)</f>
        <v>0</v>
      </c>
      <c r="BH181" s="113">
        <f>IF(N181="sníž. přenesená",J181,0)</f>
        <v>0</v>
      </c>
      <c r="BI181" s="113">
        <f>IF(N181="nulová",J181,0)</f>
        <v>0</v>
      </c>
      <c r="BJ181" s="15" t="s">
        <v>80</v>
      </c>
      <c r="BK181" s="113">
        <f>ROUND(I181*H181,2)</f>
        <v>0</v>
      </c>
      <c r="BL181" s="15" t="s">
        <v>121</v>
      </c>
      <c r="BM181" s="112" t="s">
        <v>206</v>
      </c>
    </row>
    <row r="182" spans="2:65" s="12" customFormat="1" x14ac:dyDescent="0.2">
      <c r="B182" s="241"/>
      <c r="C182" s="242"/>
      <c r="D182" s="243" t="s">
        <v>123</v>
      </c>
      <c r="E182" s="244" t="s">
        <v>1</v>
      </c>
      <c r="F182" s="245" t="s">
        <v>202</v>
      </c>
      <c r="G182" s="242"/>
      <c r="H182" s="246">
        <v>50.975000000000001</v>
      </c>
      <c r="I182" s="261"/>
      <c r="J182" s="242"/>
      <c r="L182" s="114"/>
      <c r="M182" s="117"/>
      <c r="T182" s="118"/>
      <c r="AT182" s="116" t="s">
        <v>123</v>
      </c>
      <c r="AU182" s="116" t="s">
        <v>82</v>
      </c>
      <c r="AV182" s="12" t="s">
        <v>82</v>
      </c>
      <c r="AW182" s="12" t="s">
        <v>29</v>
      </c>
      <c r="AX182" s="12" t="s">
        <v>72</v>
      </c>
      <c r="AY182" s="116" t="s">
        <v>115</v>
      </c>
    </row>
    <row r="183" spans="2:65" s="13" customFormat="1" x14ac:dyDescent="0.2">
      <c r="B183" s="247"/>
      <c r="C183" s="248"/>
      <c r="D183" s="243" t="s">
        <v>123</v>
      </c>
      <c r="E183" s="249" t="s">
        <v>1</v>
      </c>
      <c r="F183" s="250" t="s">
        <v>125</v>
      </c>
      <c r="G183" s="248"/>
      <c r="H183" s="251">
        <v>50.975000000000001</v>
      </c>
      <c r="I183" s="262"/>
      <c r="J183" s="248"/>
      <c r="L183" s="119"/>
      <c r="M183" s="121"/>
      <c r="T183" s="122"/>
      <c r="AT183" s="120" t="s">
        <v>123</v>
      </c>
      <c r="AU183" s="120" t="s">
        <v>82</v>
      </c>
      <c r="AV183" s="13" t="s">
        <v>121</v>
      </c>
      <c r="AW183" s="13" t="s">
        <v>29</v>
      </c>
      <c r="AX183" s="13" t="s">
        <v>80</v>
      </c>
      <c r="AY183" s="120" t="s">
        <v>115</v>
      </c>
    </row>
    <row r="184" spans="2:65" s="1" customFormat="1" ht="16.5" customHeight="1" x14ac:dyDescent="0.2">
      <c r="B184" s="175"/>
      <c r="C184" s="235" t="s">
        <v>207</v>
      </c>
      <c r="D184" s="235" t="s">
        <v>117</v>
      </c>
      <c r="E184" s="236" t="s">
        <v>208</v>
      </c>
      <c r="F184" s="237" t="s">
        <v>209</v>
      </c>
      <c r="G184" s="238" t="s">
        <v>136</v>
      </c>
      <c r="H184" s="239">
        <v>101.95</v>
      </c>
      <c r="I184" s="259">
        <v>0</v>
      </c>
      <c r="J184" s="240">
        <f>ROUND(I184*H184,2)</f>
        <v>0</v>
      </c>
      <c r="K184" s="107"/>
      <c r="L184" s="26"/>
      <c r="M184" s="108" t="s">
        <v>1</v>
      </c>
      <c r="N184" s="109" t="s">
        <v>37</v>
      </c>
      <c r="O184" s="110">
        <v>8.9999999999999993E-3</v>
      </c>
      <c r="P184" s="110">
        <f>O184*H184</f>
        <v>0.91754999999999998</v>
      </c>
      <c r="Q184" s="110">
        <v>0</v>
      </c>
      <c r="R184" s="110">
        <f>Q184*H184</f>
        <v>0</v>
      </c>
      <c r="S184" s="110">
        <v>0</v>
      </c>
      <c r="T184" s="111">
        <f>S184*H184</f>
        <v>0</v>
      </c>
      <c r="AR184" s="112" t="s">
        <v>121</v>
      </c>
      <c r="AT184" s="112" t="s">
        <v>117</v>
      </c>
      <c r="AU184" s="112" t="s">
        <v>82</v>
      </c>
      <c r="AY184" s="15" t="s">
        <v>115</v>
      </c>
      <c r="BE184" s="113">
        <f>IF(N184="základní",J184,0)</f>
        <v>0</v>
      </c>
      <c r="BF184" s="113">
        <f>IF(N184="snížená",J184,0)</f>
        <v>0</v>
      </c>
      <c r="BG184" s="113">
        <f>IF(N184="zákl. přenesená",J184,0)</f>
        <v>0</v>
      </c>
      <c r="BH184" s="113">
        <f>IF(N184="sníž. přenesená",J184,0)</f>
        <v>0</v>
      </c>
      <c r="BI184" s="113">
        <f>IF(N184="nulová",J184,0)</f>
        <v>0</v>
      </c>
      <c r="BJ184" s="15" t="s">
        <v>80</v>
      </c>
      <c r="BK184" s="113">
        <f>ROUND(I184*H184,2)</f>
        <v>0</v>
      </c>
      <c r="BL184" s="15" t="s">
        <v>121</v>
      </c>
      <c r="BM184" s="112" t="s">
        <v>210</v>
      </c>
    </row>
    <row r="185" spans="2:65" s="12" customFormat="1" x14ac:dyDescent="0.2">
      <c r="B185" s="241"/>
      <c r="C185" s="242"/>
      <c r="D185" s="243" t="s">
        <v>123</v>
      </c>
      <c r="E185" s="244" t="s">
        <v>1</v>
      </c>
      <c r="F185" s="245" t="s">
        <v>211</v>
      </c>
      <c r="G185" s="242"/>
      <c r="H185" s="246">
        <v>101.95</v>
      </c>
      <c r="I185" s="261"/>
      <c r="J185" s="242"/>
      <c r="L185" s="114"/>
      <c r="M185" s="117"/>
      <c r="T185" s="118"/>
      <c r="AT185" s="116" t="s">
        <v>123</v>
      </c>
      <c r="AU185" s="116" t="s">
        <v>82</v>
      </c>
      <c r="AV185" s="12" t="s">
        <v>82</v>
      </c>
      <c r="AW185" s="12" t="s">
        <v>29</v>
      </c>
      <c r="AX185" s="12" t="s">
        <v>72</v>
      </c>
      <c r="AY185" s="116" t="s">
        <v>115</v>
      </c>
    </row>
    <row r="186" spans="2:65" s="13" customFormat="1" x14ac:dyDescent="0.2">
      <c r="B186" s="247"/>
      <c r="C186" s="248"/>
      <c r="D186" s="243" t="s">
        <v>123</v>
      </c>
      <c r="E186" s="249" t="s">
        <v>1</v>
      </c>
      <c r="F186" s="250" t="s">
        <v>125</v>
      </c>
      <c r="G186" s="248"/>
      <c r="H186" s="251">
        <v>101.95</v>
      </c>
      <c r="I186" s="262"/>
      <c r="J186" s="248"/>
      <c r="L186" s="119"/>
      <c r="M186" s="121"/>
      <c r="T186" s="122"/>
      <c r="AT186" s="120" t="s">
        <v>123</v>
      </c>
      <c r="AU186" s="120" t="s">
        <v>82</v>
      </c>
      <c r="AV186" s="13" t="s">
        <v>121</v>
      </c>
      <c r="AW186" s="13" t="s">
        <v>29</v>
      </c>
      <c r="AX186" s="13" t="s">
        <v>80</v>
      </c>
      <c r="AY186" s="120" t="s">
        <v>115</v>
      </c>
    </row>
    <row r="187" spans="2:65" s="1" customFormat="1" ht="24.15" customHeight="1" x14ac:dyDescent="0.2">
      <c r="B187" s="175"/>
      <c r="C187" s="235" t="s">
        <v>212</v>
      </c>
      <c r="D187" s="235" t="s">
        <v>117</v>
      </c>
      <c r="E187" s="236" t="s">
        <v>213</v>
      </c>
      <c r="F187" s="237" t="s">
        <v>214</v>
      </c>
      <c r="G187" s="238" t="s">
        <v>215</v>
      </c>
      <c r="H187" s="239">
        <v>203.9</v>
      </c>
      <c r="I187" s="259">
        <v>0</v>
      </c>
      <c r="J187" s="240">
        <f>ROUND(I187*H187,2)</f>
        <v>0</v>
      </c>
      <c r="K187" s="107"/>
      <c r="L187" s="26"/>
      <c r="M187" s="108" t="s">
        <v>1</v>
      </c>
      <c r="N187" s="109" t="s">
        <v>37</v>
      </c>
      <c r="O187" s="110">
        <v>0</v>
      </c>
      <c r="P187" s="110">
        <f>O187*H187</f>
        <v>0</v>
      </c>
      <c r="Q187" s="110">
        <v>0</v>
      </c>
      <c r="R187" s="110">
        <f>Q187*H187</f>
        <v>0</v>
      </c>
      <c r="S187" s="110">
        <v>0</v>
      </c>
      <c r="T187" s="111">
        <f>S187*H187</f>
        <v>0</v>
      </c>
      <c r="AR187" s="112" t="s">
        <v>121</v>
      </c>
      <c r="AT187" s="112" t="s">
        <v>117</v>
      </c>
      <c r="AU187" s="112" t="s">
        <v>82</v>
      </c>
      <c r="AY187" s="15" t="s">
        <v>115</v>
      </c>
      <c r="BE187" s="113">
        <f>IF(N187="základní",J187,0)</f>
        <v>0</v>
      </c>
      <c r="BF187" s="113">
        <f>IF(N187="snížená",J187,0)</f>
        <v>0</v>
      </c>
      <c r="BG187" s="113">
        <f>IF(N187="zákl. přenesená",J187,0)</f>
        <v>0</v>
      </c>
      <c r="BH187" s="113">
        <f>IF(N187="sníž. přenesená",J187,0)</f>
        <v>0</v>
      </c>
      <c r="BI187" s="113">
        <f>IF(N187="nulová",J187,0)</f>
        <v>0</v>
      </c>
      <c r="BJ187" s="15" t="s">
        <v>80</v>
      </c>
      <c r="BK187" s="113">
        <f>ROUND(I187*H187,2)</f>
        <v>0</v>
      </c>
      <c r="BL187" s="15" t="s">
        <v>121</v>
      </c>
      <c r="BM187" s="112" t="s">
        <v>216</v>
      </c>
    </row>
    <row r="188" spans="2:65" s="1" customFormat="1" ht="18" x14ac:dyDescent="0.2">
      <c r="B188" s="175"/>
      <c r="C188" s="176"/>
      <c r="D188" s="243" t="s">
        <v>130</v>
      </c>
      <c r="E188" s="176"/>
      <c r="F188" s="252" t="s">
        <v>217</v>
      </c>
      <c r="G188" s="176"/>
      <c r="H188" s="176"/>
      <c r="I188" s="263"/>
      <c r="J188" s="176"/>
      <c r="L188" s="26"/>
      <c r="M188" s="123"/>
      <c r="T188" s="48"/>
      <c r="AT188" s="15" t="s">
        <v>130</v>
      </c>
      <c r="AU188" s="15" t="s">
        <v>82</v>
      </c>
    </row>
    <row r="189" spans="2:65" s="12" customFormat="1" x14ac:dyDescent="0.2">
      <c r="B189" s="241"/>
      <c r="C189" s="242"/>
      <c r="D189" s="243" t="s">
        <v>123</v>
      </c>
      <c r="E189" s="244" t="s">
        <v>1</v>
      </c>
      <c r="F189" s="245" t="s">
        <v>218</v>
      </c>
      <c r="G189" s="242"/>
      <c r="H189" s="246">
        <v>203.9</v>
      </c>
      <c r="I189" s="261"/>
      <c r="J189" s="242"/>
      <c r="L189" s="114"/>
      <c r="M189" s="117"/>
      <c r="T189" s="118"/>
      <c r="AT189" s="116" t="s">
        <v>123</v>
      </c>
      <c r="AU189" s="116" t="s">
        <v>82</v>
      </c>
      <c r="AV189" s="12" t="s">
        <v>82</v>
      </c>
      <c r="AW189" s="12" t="s">
        <v>29</v>
      </c>
      <c r="AX189" s="12" t="s">
        <v>72</v>
      </c>
      <c r="AY189" s="116" t="s">
        <v>115</v>
      </c>
    </row>
    <row r="190" spans="2:65" s="13" customFormat="1" x14ac:dyDescent="0.2">
      <c r="B190" s="247"/>
      <c r="C190" s="248"/>
      <c r="D190" s="243" t="s">
        <v>123</v>
      </c>
      <c r="E190" s="249" t="s">
        <v>1</v>
      </c>
      <c r="F190" s="250" t="s">
        <v>125</v>
      </c>
      <c r="G190" s="248"/>
      <c r="H190" s="251">
        <v>203.9</v>
      </c>
      <c r="I190" s="262"/>
      <c r="J190" s="248"/>
      <c r="L190" s="119"/>
      <c r="M190" s="121"/>
      <c r="T190" s="122"/>
      <c r="AT190" s="120" t="s">
        <v>123</v>
      </c>
      <c r="AU190" s="120" t="s">
        <v>82</v>
      </c>
      <c r="AV190" s="13" t="s">
        <v>121</v>
      </c>
      <c r="AW190" s="13" t="s">
        <v>29</v>
      </c>
      <c r="AX190" s="13" t="s">
        <v>80</v>
      </c>
      <c r="AY190" s="120" t="s">
        <v>115</v>
      </c>
    </row>
    <row r="191" spans="2:65" s="1" customFormat="1" ht="37.75" customHeight="1" x14ac:dyDescent="0.2">
      <c r="B191" s="175"/>
      <c r="C191" s="235" t="s">
        <v>219</v>
      </c>
      <c r="D191" s="235" t="s">
        <v>117</v>
      </c>
      <c r="E191" s="236" t="s">
        <v>220</v>
      </c>
      <c r="F191" s="237" t="s">
        <v>221</v>
      </c>
      <c r="G191" s="238" t="s">
        <v>136</v>
      </c>
      <c r="H191" s="239">
        <v>75.215999999999994</v>
      </c>
      <c r="I191" s="259">
        <v>0</v>
      </c>
      <c r="J191" s="240">
        <f>ROUND(I191*H191,2)</f>
        <v>0</v>
      </c>
      <c r="K191" s="107"/>
      <c r="L191" s="26"/>
      <c r="M191" s="108" t="s">
        <v>1</v>
      </c>
      <c r="N191" s="109" t="s">
        <v>37</v>
      </c>
      <c r="O191" s="110">
        <v>0.29899999999999999</v>
      </c>
      <c r="P191" s="110">
        <f>O191*H191</f>
        <v>22.489583999999997</v>
      </c>
      <c r="Q191" s="110">
        <v>0</v>
      </c>
      <c r="R191" s="110">
        <f>Q191*H191</f>
        <v>0</v>
      </c>
      <c r="S191" s="110">
        <v>0</v>
      </c>
      <c r="T191" s="111">
        <f>S191*H191</f>
        <v>0</v>
      </c>
      <c r="AR191" s="112" t="s">
        <v>121</v>
      </c>
      <c r="AT191" s="112" t="s">
        <v>117</v>
      </c>
      <c r="AU191" s="112" t="s">
        <v>82</v>
      </c>
      <c r="AY191" s="15" t="s">
        <v>115</v>
      </c>
      <c r="BE191" s="113">
        <f>IF(N191="základní",J191,0)</f>
        <v>0</v>
      </c>
      <c r="BF191" s="113">
        <f>IF(N191="snížená",J191,0)</f>
        <v>0</v>
      </c>
      <c r="BG191" s="113">
        <f>IF(N191="zákl. přenesená",J191,0)</f>
        <v>0</v>
      </c>
      <c r="BH191" s="113">
        <f>IF(N191="sníž. přenesená",J191,0)</f>
        <v>0</v>
      </c>
      <c r="BI191" s="113">
        <f>IF(N191="nulová",J191,0)</f>
        <v>0</v>
      </c>
      <c r="BJ191" s="15" t="s">
        <v>80</v>
      </c>
      <c r="BK191" s="113">
        <f>ROUND(I191*H191,2)</f>
        <v>0</v>
      </c>
      <c r="BL191" s="15" t="s">
        <v>121</v>
      </c>
      <c r="BM191" s="112" t="s">
        <v>222</v>
      </c>
    </row>
    <row r="192" spans="2:65" s="12" customFormat="1" x14ac:dyDescent="0.2">
      <c r="B192" s="241"/>
      <c r="C192" s="242"/>
      <c r="D192" s="243" t="s">
        <v>123</v>
      </c>
      <c r="E192" s="244" t="s">
        <v>1</v>
      </c>
      <c r="F192" s="245" t="s">
        <v>223</v>
      </c>
      <c r="G192" s="242"/>
      <c r="H192" s="246">
        <v>75.215999999999994</v>
      </c>
      <c r="I192" s="261"/>
      <c r="J192" s="242"/>
      <c r="L192" s="114"/>
      <c r="M192" s="117"/>
      <c r="T192" s="118"/>
      <c r="AT192" s="116" t="s">
        <v>123</v>
      </c>
      <c r="AU192" s="116" t="s">
        <v>82</v>
      </c>
      <c r="AV192" s="12" t="s">
        <v>82</v>
      </c>
      <c r="AW192" s="12" t="s">
        <v>29</v>
      </c>
      <c r="AX192" s="12" t="s">
        <v>72</v>
      </c>
      <c r="AY192" s="116" t="s">
        <v>115</v>
      </c>
    </row>
    <row r="193" spans="2:65" s="13" customFormat="1" x14ac:dyDescent="0.2">
      <c r="B193" s="247"/>
      <c r="C193" s="248"/>
      <c r="D193" s="243" t="s">
        <v>123</v>
      </c>
      <c r="E193" s="249" t="s">
        <v>1</v>
      </c>
      <c r="F193" s="250" t="s">
        <v>125</v>
      </c>
      <c r="G193" s="248"/>
      <c r="H193" s="251">
        <v>75.215999999999994</v>
      </c>
      <c r="I193" s="262"/>
      <c r="J193" s="248"/>
      <c r="L193" s="119"/>
      <c r="M193" s="121"/>
      <c r="T193" s="122"/>
      <c r="AT193" s="120" t="s">
        <v>123</v>
      </c>
      <c r="AU193" s="120" t="s">
        <v>82</v>
      </c>
      <c r="AV193" s="13" t="s">
        <v>121</v>
      </c>
      <c r="AW193" s="13" t="s">
        <v>29</v>
      </c>
      <c r="AX193" s="13" t="s">
        <v>80</v>
      </c>
      <c r="AY193" s="120" t="s">
        <v>115</v>
      </c>
    </row>
    <row r="194" spans="2:65" s="1" customFormat="1" ht="16.5" customHeight="1" x14ac:dyDescent="0.2">
      <c r="B194" s="175"/>
      <c r="C194" s="253" t="s">
        <v>7</v>
      </c>
      <c r="D194" s="253" t="s">
        <v>224</v>
      </c>
      <c r="E194" s="254" t="s">
        <v>225</v>
      </c>
      <c r="F194" s="255" t="s">
        <v>226</v>
      </c>
      <c r="G194" s="256" t="s">
        <v>215</v>
      </c>
      <c r="H194" s="257">
        <v>118.199</v>
      </c>
      <c r="I194" s="264">
        <v>0</v>
      </c>
      <c r="J194" s="258">
        <f>ROUND(I194*H194,2)</f>
        <v>0</v>
      </c>
      <c r="K194" s="125"/>
      <c r="L194" s="126"/>
      <c r="M194" s="127" t="s">
        <v>1</v>
      </c>
      <c r="N194" s="128" t="s">
        <v>37</v>
      </c>
      <c r="O194" s="110">
        <v>0</v>
      </c>
      <c r="P194" s="110">
        <f>O194*H194</f>
        <v>0</v>
      </c>
      <c r="Q194" s="110">
        <v>0</v>
      </c>
      <c r="R194" s="110">
        <f>Q194*H194</f>
        <v>0</v>
      </c>
      <c r="S194" s="110">
        <v>0</v>
      </c>
      <c r="T194" s="111">
        <f>S194*H194</f>
        <v>0</v>
      </c>
      <c r="AR194" s="112" t="s">
        <v>161</v>
      </c>
      <c r="AT194" s="112" t="s">
        <v>224</v>
      </c>
      <c r="AU194" s="112" t="s">
        <v>82</v>
      </c>
      <c r="AY194" s="15" t="s">
        <v>115</v>
      </c>
      <c r="BE194" s="113">
        <f>IF(N194="základní",J194,0)</f>
        <v>0</v>
      </c>
      <c r="BF194" s="113">
        <f>IF(N194="snížená",J194,0)</f>
        <v>0</v>
      </c>
      <c r="BG194" s="113">
        <f>IF(N194="zákl. přenesená",J194,0)</f>
        <v>0</v>
      </c>
      <c r="BH194" s="113">
        <f>IF(N194="sníž. přenesená",J194,0)</f>
        <v>0</v>
      </c>
      <c r="BI194" s="113">
        <f>IF(N194="nulová",J194,0)</f>
        <v>0</v>
      </c>
      <c r="BJ194" s="15" t="s">
        <v>80</v>
      </c>
      <c r="BK194" s="113">
        <f>ROUND(I194*H194,2)</f>
        <v>0</v>
      </c>
      <c r="BL194" s="15" t="s">
        <v>121</v>
      </c>
      <c r="BM194" s="112" t="s">
        <v>227</v>
      </c>
    </row>
    <row r="195" spans="2:65" s="12" customFormat="1" x14ac:dyDescent="0.2">
      <c r="B195" s="241"/>
      <c r="C195" s="242"/>
      <c r="D195" s="243" t="s">
        <v>123</v>
      </c>
      <c r="E195" s="244" t="s">
        <v>1</v>
      </c>
      <c r="F195" s="245" t="s">
        <v>228</v>
      </c>
      <c r="G195" s="242"/>
      <c r="H195" s="246">
        <v>118.199</v>
      </c>
      <c r="I195" s="261"/>
      <c r="J195" s="242"/>
      <c r="L195" s="114"/>
      <c r="M195" s="117"/>
      <c r="T195" s="118"/>
      <c r="AT195" s="116" t="s">
        <v>123</v>
      </c>
      <c r="AU195" s="116" t="s">
        <v>82</v>
      </c>
      <c r="AV195" s="12" t="s">
        <v>82</v>
      </c>
      <c r="AW195" s="12" t="s">
        <v>29</v>
      </c>
      <c r="AX195" s="12" t="s">
        <v>72</v>
      </c>
      <c r="AY195" s="116" t="s">
        <v>115</v>
      </c>
    </row>
    <row r="196" spans="2:65" s="13" customFormat="1" x14ac:dyDescent="0.2">
      <c r="B196" s="247"/>
      <c r="C196" s="248"/>
      <c r="D196" s="243" t="s">
        <v>123</v>
      </c>
      <c r="E196" s="249" t="s">
        <v>1</v>
      </c>
      <c r="F196" s="250" t="s">
        <v>125</v>
      </c>
      <c r="G196" s="248"/>
      <c r="H196" s="251">
        <v>118.199</v>
      </c>
      <c r="I196" s="262"/>
      <c r="J196" s="248"/>
      <c r="L196" s="119"/>
      <c r="M196" s="121"/>
      <c r="T196" s="122"/>
      <c r="AT196" s="120" t="s">
        <v>123</v>
      </c>
      <c r="AU196" s="120" t="s">
        <v>82</v>
      </c>
      <c r="AV196" s="13" t="s">
        <v>121</v>
      </c>
      <c r="AW196" s="13" t="s">
        <v>29</v>
      </c>
      <c r="AX196" s="13" t="s">
        <v>80</v>
      </c>
      <c r="AY196" s="120" t="s">
        <v>115</v>
      </c>
    </row>
    <row r="197" spans="2:65" s="1" customFormat="1" ht="16.5" customHeight="1" x14ac:dyDescent="0.2">
      <c r="B197" s="175"/>
      <c r="C197" s="253" t="s">
        <v>229</v>
      </c>
      <c r="D197" s="253" t="s">
        <v>224</v>
      </c>
      <c r="E197" s="254" t="s">
        <v>230</v>
      </c>
      <c r="F197" s="255" t="s">
        <v>231</v>
      </c>
      <c r="G197" s="256" t="s">
        <v>215</v>
      </c>
      <c r="H197" s="257">
        <v>4.37</v>
      </c>
      <c r="I197" s="264">
        <v>0</v>
      </c>
      <c r="J197" s="258">
        <f>ROUND(I197*H197,2)</f>
        <v>0</v>
      </c>
      <c r="K197" s="125"/>
      <c r="L197" s="126"/>
      <c r="M197" s="127" t="s">
        <v>1</v>
      </c>
      <c r="N197" s="128" t="s">
        <v>37</v>
      </c>
      <c r="O197" s="110">
        <v>0</v>
      </c>
      <c r="P197" s="110">
        <f>O197*H197</f>
        <v>0</v>
      </c>
      <c r="Q197" s="110">
        <v>0</v>
      </c>
      <c r="R197" s="110">
        <f>Q197*H197</f>
        <v>0</v>
      </c>
      <c r="S197" s="110">
        <v>0</v>
      </c>
      <c r="T197" s="111">
        <f>S197*H197</f>
        <v>0</v>
      </c>
      <c r="AR197" s="112" t="s">
        <v>161</v>
      </c>
      <c r="AT197" s="112" t="s">
        <v>224</v>
      </c>
      <c r="AU197" s="112" t="s">
        <v>82</v>
      </c>
      <c r="AY197" s="15" t="s">
        <v>115</v>
      </c>
      <c r="BE197" s="113">
        <f>IF(N197="základní",J197,0)</f>
        <v>0</v>
      </c>
      <c r="BF197" s="113">
        <f>IF(N197="snížená",J197,0)</f>
        <v>0</v>
      </c>
      <c r="BG197" s="113">
        <f>IF(N197="zákl. přenesená",J197,0)</f>
        <v>0</v>
      </c>
      <c r="BH197" s="113">
        <f>IF(N197="sníž. přenesená",J197,0)</f>
        <v>0</v>
      </c>
      <c r="BI197" s="113">
        <f>IF(N197="nulová",J197,0)</f>
        <v>0</v>
      </c>
      <c r="BJ197" s="15" t="s">
        <v>80</v>
      </c>
      <c r="BK197" s="113">
        <f>ROUND(I197*H197,2)</f>
        <v>0</v>
      </c>
      <c r="BL197" s="15" t="s">
        <v>121</v>
      </c>
      <c r="BM197" s="112" t="s">
        <v>232</v>
      </c>
    </row>
    <row r="198" spans="2:65" s="12" customFormat="1" x14ac:dyDescent="0.2">
      <c r="B198" s="241"/>
      <c r="C198" s="242"/>
      <c r="D198" s="243" t="s">
        <v>123</v>
      </c>
      <c r="E198" s="244" t="s">
        <v>1</v>
      </c>
      <c r="F198" s="245" t="s">
        <v>233</v>
      </c>
      <c r="G198" s="242"/>
      <c r="H198" s="246">
        <v>1.92</v>
      </c>
      <c r="I198" s="261"/>
      <c r="J198" s="242"/>
      <c r="L198" s="114"/>
      <c r="M198" s="117"/>
      <c r="T198" s="118"/>
      <c r="AT198" s="116" t="s">
        <v>123</v>
      </c>
      <c r="AU198" s="116" t="s">
        <v>82</v>
      </c>
      <c r="AV198" s="12" t="s">
        <v>82</v>
      </c>
      <c r="AW198" s="12" t="s">
        <v>29</v>
      </c>
      <c r="AX198" s="12" t="s">
        <v>72</v>
      </c>
      <c r="AY198" s="116" t="s">
        <v>115</v>
      </c>
    </row>
    <row r="199" spans="2:65" s="12" customFormat="1" x14ac:dyDescent="0.2">
      <c r="B199" s="241"/>
      <c r="C199" s="242"/>
      <c r="D199" s="243" t="s">
        <v>123</v>
      </c>
      <c r="E199" s="244" t="s">
        <v>1</v>
      </c>
      <c r="F199" s="245" t="s">
        <v>234</v>
      </c>
      <c r="G199" s="242"/>
      <c r="H199" s="246">
        <v>0.38400000000000001</v>
      </c>
      <c r="I199" s="261"/>
      <c r="J199" s="242"/>
      <c r="L199" s="114"/>
      <c r="M199" s="117"/>
      <c r="T199" s="118"/>
      <c r="AT199" s="116" t="s">
        <v>123</v>
      </c>
      <c r="AU199" s="116" t="s">
        <v>82</v>
      </c>
      <c r="AV199" s="12" t="s">
        <v>82</v>
      </c>
      <c r="AW199" s="12" t="s">
        <v>29</v>
      </c>
      <c r="AX199" s="12" t="s">
        <v>72</v>
      </c>
      <c r="AY199" s="116" t="s">
        <v>115</v>
      </c>
    </row>
    <row r="200" spans="2:65" s="13" customFormat="1" x14ac:dyDescent="0.2">
      <c r="B200" s="247"/>
      <c r="C200" s="248"/>
      <c r="D200" s="243" t="s">
        <v>123</v>
      </c>
      <c r="E200" s="249" t="s">
        <v>1</v>
      </c>
      <c r="F200" s="250" t="s">
        <v>125</v>
      </c>
      <c r="G200" s="248"/>
      <c r="H200" s="251">
        <v>2.3039999999999998</v>
      </c>
      <c r="I200" s="262"/>
      <c r="J200" s="248"/>
      <c r="L200" s="119"/>
      <c r="M200" s="121"/>
      <c r="T200" s="122"/>
      <c r="AT200" s="120" t="s">
        <v>123</v>
      </c>
      <c r="AU200" s="120" t="s">
        <v>82</v>
      </c>
      <c r="AV200" s="13" t="s">
        <v>121</v>
      </c>
      <c r="AW200" s="13" t="s">
        <v>29</v>
      </c>
      <c r="AX200" s="13" t="s">
        <v>72</v>
      </c>
      <c r="AY200" s="120" t="s">
        <v>115</v>
      </c>
    </row>
    <row r="201" spans="2:65" s="12" customFormat="1" x14ac:dyDescent="0.2">
      <c r="B201" s="241"/>
      <c r="C201" s="242"/>
      <c r="D201" s="243" t="s">
        <v>123</v>
      </c>
      <c r="E201" s="244" t="s">
        <v>1</v>
      </c>
      <c r="F201" s="245" t="s">
        <v>235</v>
      </c>
      <c r="G201" s="242"/>
      <c r="H201" s="246">
        <v>4.37</v>
      </c>
      <c r="I201" s="261"/>
      <c r="J201" s="242"/>
      <c r="L201" s="114"/>
      <c r="M201" s="117"/>
      <c r="T201" s="118"/>
      <c r="AT201" s="116" t="s">
        <v>123</v>
      </c>
      <c r="AU201" s="116" t="s">
        <v>82</v>
      </c>
      <c r="AV201" s="12" t="s">
        <v>82</v>
      </c>
      <c r="AW201" s="12" t="s">
        <v>29</v>
      </c>
      <c r="AX201" s="12" t="s">
        <v>72</v>
      </c>
      <c r="AY201" s="116" t="s">
        <v>115</v>
      </c>
    </row>
    <row r="202" spans="2:65" s="13" customFormat="1" x14ac:dyDescent="0.2">
      <c r="B202" s="247"/>
      <c r="C202" s="248"/>
      <c r="D202" s="243" t="s">
        <v>123</v>
      </c>
      <c r="E202" s="249" t="s">
        <v>1</v>
      </c>
      <c r="F202" s="250" t="s">
        <v>125</v>
      </c>
      <c r="G202" s="248"/>
      <c r="H202" s="251">
        <v>4.37</v>
      </c>
      <c r="I202" s="262"/>
      <c r="J202" s="248"/>
      <c r="L202" s="119"/>
      <c r="M202" s="121"/>
      <c r="T202" s="122"/>
      <c r="AT202" s="120" t="s">
        <v>123</v>
      </c>
      <c r="AU202" s="120" t="s">
        <v>82</v>
      </c>
      <c r="AV202" s="13" t="s">
        <v>121</v>
      </c>
      <c r="AW202" s="13" t="s">
        <v>29</v>
      </c>
      <c r="AX202" s="13" t="s">
        <v>80</v>
      </c>
      <c r="AY202" s="120" t="s">
        <v>115</v>
      </c>
    </row>
    <row r="203" spans="2:65" s="1" customFormat="1" ht="62.75" customHeight="1" x14ac:dyDescent="0.2">
      <c r="B203" s="175"/>
      <c r="C203" s="235" t="s">
        <v>236</v>
      </c>
      <c r="D203" s="235" t="s">
        <v>117</v>
      </c>
      <c r="E203" s="236" t="s">
        <v>237</v>
      </c>
      <c r="F203" s="237" t="s">
        <v>238</v>
      </c>
      <c r="G203" s="238" t="s">
        <v>136</v>
      </c>
      <c r="H203" s="239">
        <v>30.175999999999998</v>
      </c>
      <c r="I203" s="259">
        <v>0</v>
      </c>
      <c r="J203" s="240">
        <f>ROUND(I203*H203,2)</f>
        <v>0</v>
      </c>
      <c r="K203" s="107"/>
      <c r="L203" s="26"/>
      <c r="M203" s="108" t="s">
        <v>1</v>
      </c>
      <c r="N203" s="109" t="s">
        <v>37</v>
      </c>
      <c r="O203" s="110">
        <v>0.28599999999999998</v>
      </c>
      <c r="P203" s="110">
        <f>O203*H203</f>
        <v>8.630335999999998</v>
      </c>
      <c r="Q203" s="110">
        <v>0</v>
      </c>
      <c r="R203" s="110">
        <f>Q203*H203</f>
        <v>0</v>
      </c>
      <c r="S203" s="110">
        <v>0</v>
      </c>
      <c r="T203" s="111">
        <f>S203*H203</f>
        <v>0</v>
      </c>
      <c r="AR203" s="112" t="s">
        <v>121</v>
      </c>
      <c r="AT203" s="112" t="s">
        <v>117</v>
      </c>
      <c r="AU203" s="112" t="s">
        <v>82</v>
      </c>
      <c r="AY203" s="15" t="s">
        <v>115</v>
      </c>
      <c r="BE203" s="113">
        <f>IF(N203="základní",J203,0)</f>
        <v>0</v>
      </c>
      <c r="BF203" s="113">
        <f>IF(N203="snížená",J203,0)</f>
        <v>0</v>
      </c>
      <c r="BG203" s="113">
        <f>IF(N203="zákl. přenesená",J203,0)</f>
        <v>0</v>
      </c>
      <c r="BH203" s="113">
        <f>IF(N203="sníž. přenesená",J203,0)</f>
        <v>0</v>
      </c>
      <c r="BI203" s="113">
        <f>IF(N203="nulová",J203,0)</f>
        <v>0</v>
      </c>
      <c r="BJ203" s="15" t="s">
        <v>80</v>
      </c>
      <c r="BK203" s="113">
        <f>ROUND(I203*H203,2)</f>
        <v>0</v>
      </c>
      <c r="BL203" s="15" t="s">
        <v>121</v>
      </c>
      <c r="BM203" s="112" t="s">
        <v>239</v>
      </c>
    </row>
    <row r="204" spans="2:65" s="12" customFormat="1" x14ac:dyDescent="0.2">
      <c r="B204" s="241"/>
      <c r="C204" s="242"/>
      <c r="D204" s="243" t="s">
        <v>123</v>
      </c>
      <c r="E204" s="244" t="s">
        <v>1</v>
      </c>
      <c r="F204" s="245" t="s">
        <v>240</v>
      </c>
      <c r="G204" s="242"/>
      <c r="H204" s="246">
        <v>30.175999999999998</v>
      </c>
      <c r="I204" s="261"/>
      <c r="J204" s="242"/>
      <c r="L204" s="114"/>
      <c r="M204" s="117"/>
      <c r="T204" s="118"/>
      <c r="AT204" s="116" t="s">
        <v>123</v>
      </c>
      <c r="AU204" s="116" t="s">
        <v>82</v>
      </c>
      <c r="AV204" s="12" t="s">
        <v>82</v>
      </c>
      <c r="AW204" s="12" t="s">
        <v>29</v>
      </c>
      <c r="AX204" s="12" t="s">
        <v>72</v>
      </c>
      <c r="AY204" s="116" t="s">
        <v>115</v>
      </c>
    </row>
    <row r="205" spans="2:65" s="13" customFormat="1" x14ac:dyDescent="0.2">
      <c r="B205" s="247"/>
      <c r="C205" s="248"/>
      <c r="D205" s="243" t="s">
        <v>123</v>
      </c>
      <c r="E205" s="249" t="s">
        <v>1</v>
      </c>
      <c r="F205" s="250" t="s">
        <v>125</v>
      </c>
      <c r="G205" s="248"/>
      <c r="H205" s="251">
        <v>30.175999999999998</v>
      </c>
      <c r="I205" s="262"/>
      <c r="J205" s="248"/>
      <c r="L205" s="119"/>
      <c r="M205" s="121"/>
      <c r="T205" s="122"/>
      <c r="AT205" s="120" t="s">
        <v>123</v>
      </c>
      <c r="AU205" s="120" t="s">
        <v>82</v>
      </c>
      <c r="AV205" s="13" t="s">
        <v>121</v>
      </c>
      <c r="AW205" s="13" t="s">
        <v>29</v>
      </c>
      <c r="AX205" s="13" t="s">
        <v>80</v>
      </c>
      <c r="AY205" s="120" t="s">
        <v>115</v>
      </c>
    </row>
    <row r="206" spans="2:65" s="1" customFormat="1" ht="16.5" customHeight="1" x14ac:dyDescent="0.2">
      <c r="B206" s="175"/>
      <c r="C206" s="253" t="s">
        <v>241</v>
      </c>
      <c r="D206" s="253" t="s">
        <v>224</v>
      </c>
      <c r="E206" s="254" t="s">
        <v>242</v>
      </c>
      <c r="F206" s="255" t="s">
        <v>243</v>
      </c>
      <c r="G206" s="256" t="s">
        <v>215</v>
      </c>
      <c r="H206" s="257">
        <v>73.48</v>
      </c>
      <c r="I206" s="264">
        <v>0</v>
      </c>
      <c r="J206" s="258">
        <f>ROUND(I206*H206,2)</f>
        <v>0</v>
      </c>
      <c r="K206" s="125"/>
      <c r="L206" s="126"/>
      <c r="M206" s="127" t="s">
        <v>1</v>
      </c>
      <c r="N206" s="128" t="s">
        <v>37</v>
      </c>
      <c r="O206" s="110">
        <v>0</v>
      </c>
      <c r="P206" s="110">
        <f>O206*H206</f>
        <v>0</v>
      </c>
      <c r="Q206" s="110">
        <v>0</v>
      </c>
      <c r="R206" s="110">
        <f>Q206*H206</f>
        <v>0</v>
      </c>
      <c r="S206" s="110">
        <v>0</v>
      </c>
      <c r="T206" s="111">
        <f>S206*H206</f>
        <v>0</v>
      </c>
      <c r="AR206" s="112" t="s">
        <v>161</v>
      </c>
      <c r="AT206" s="112" t="s">
        <v>224</v>
      </c>
      <c r="AU206" s="112" t="s">
        <v>82</v>
      </c>
      <c r="AY206" s="15" t="s">
        <v>115</v>
      </c>
      <c r="BE206" s="113">
        <f>IF(N206="základní",J206,0)</f>
        <v>0</v>
      </c>
      <c r="BF206" s="113">
        <f>IF(N206="snížená",J206,0)</f>
        <v>0</v>
      </c>
      <c r="BG206" s="113">
        <f>IF(N206="zákl. přenesená",J206,0)</f>
        <v>0</v>
      </c>
      <c r="BH206" s="113">
        <f>IF(N206="sníž. přenesená",J206,0)</f>
        <v>0</v>
      </c>
      <c r="BI206" s="113">
        <f>IF(N206="nulová",J206,0)</f>
        <v>0</v>
      </c>
      <c r="BJ206" s="15" t="s">
        <v>80</v>
      </c>
      <c r="BK206" s="113">
        <f>ROUND(I206*H206,2)</f>
        <v>0</v>
      </c>
      <c r="BL206" s="15" t="s">
        <v>121</v>
      </c>
      <c r="BM206" s="112" t="s">
        <v>244</v>
      </c>
    </row>
    <row r="207" spans="2:65" s="12" customFormat="1" x14ac:dyDescent="0.2">
      <c r="B207" s="241"/>
      <c r="C207" s="242"/>
      <c r="D207" s="243" t="s">
        <v>123</v>
      </c>
      <c r="E207" s="244" t="s">
        <v>1</v>
      </c>
      <c r="F207" s="245" t="s">
        <v>245</v>
      </c>
      <c r="G207" s="242"/>
      <c r="H207" s="246">
        <v>73.48</v>
      </c>
      <c r="I207" s="261"/>
      <c r="J207" s="242"/>
      <c r="L207" s="114"/>
      <c r="M207" s="117"/>
      <c r="T207" s="118"/>
      <c r="AT207" s="116" t="s">
        <v>123</v>
      </c>
      <c r="AU207" s="116" t="s">
        <v>82</v>
      </c>
      <c r="AV207" s="12" t="s">
        <v>82</v>
      </c>
      <c r="AW207" s="12" t="s">
        <v>29</v>
      </c>
      <c r="AX207" s="12" t="s">
        <v>72</v>
      </c>
      <c r="AY207" s="116" t="s">
        <v>115</v>
      </c>
    </row>
    <row r="208" spans="2:65" s="13" customFormat="1" x14ac:dyDescent="0.2">
      <c r="B208" s="247"/>
      <c r="C208" s="248"/>
      <c r="D208" s="243" t="s">
        <v>123</v>
      </c>
      <c r="E208" s="249" t="s">
        <v>1</v>
      </c>
      <c r="F208" s="250" t="s">
        <v>125</v>
      </c>
      <c r="G208" s="248"/>
      <c r="H208" s="251">
        <v>73.48</v>
      </c>
      <c r="I208" s="262"/>
      <c r="J208" s="248"/>
      <c r="L208" s="119"/>
      <c r="M208" s="121"/>
      <c r="T208" s="122"/>
      <c r="AT208" s="120" t="s">
        <v>123</v>
      </c>
      <c r="AU208" s="120" t="s">
        <v>82</v>
      </c>
      <c r="AV208" s="13" t="s">
        <v>121</v>
      </c>
      <c r="AW208" s="13" t="s">
        <v>29</v>
      </c>
      <c r="AX208" s="13" t="s">
        <v>80</v>
      </c>
      <c r="AY208" s="120" t="s">
        <v>115</v>
      </c>
    </row>
    <row r="209" spans="2:65" s="1" customFormat="1" ht="37.75" customHeight="1" x14ac:dyDescent="0.2">
      <c r="B209" s="175"/>
      <c r="C209" s="235" t="s">
        <v>246</v>
      </c>
      <c r="D209" s="235" t="s">
        <v>117</v>
      </c>
      <c r="E209" s="236" t="s">
        <v>247</v>
      </c>
      <c r="F209" s="237" t="s">
        <v>248</v>
      </c>
      <c r="G209" s="238" t="s">
        <v>120</v>
      </c>
      <c r="H209" s="239">
        <v>8</v>
      </c>
      <c r="I209" s="259">
        <v>0</v>
      </c>
      <c r="J209" s="240">
        <f>ROUND(I209*H209,2)</f>
        <v>0</v>
      </c>
      <c r="K209" s="107"/>
      <c r="L209" s="26"/>
      <c r="M209" s="108" t="s">
        <v>1</v>
      </c>
      <c r="N209" s="109" t="s">
        <v>37</v>
      </c>
      <c r="O209" s="110">
        <v>0.114</v>
      </c>
      <c r="P209" s="110">
        <f>O209*H209</f>
        <v>0.91200000000000003</v>
      </c>
      <c r="Q209" s="110">
        <v>0</v>
      </c>
      <c r="R209" s="110">
        <f>Q209*H209</f>
        <v>0</v>
      </c>
      <c r="S209" s="110">
        <v>0</v>
      </c>
      <c r="T209" s="111">
        <f>S209*H209</f>
        <v>0</v>
      </c>
      <c r="AR209" s="112" t="s">
        <v>121</v>
      </c>
      <c r="AT209" s="112" t="s">
        <v>117</v>
      </c>
      <c r="AU209" s="112" t="s">
        <v>82</v>
      </c>
      <c r="AY209" s="15" t="s">
        <v>115</v>
      </c>
      <c r="BE209" s="113">
        <f>IF(N209="základní",J209,0)</f>
        <v>0</v>
      </c>
      <c r="BF209" s="113">
        <f>IF(N209="snížená",J209,0)</f>
        <v>0</v>
      </c>
      <c r="BG209" s="113">
        <f>IF(N209="zákl. přenesená",J209,0)</f>
        <v>0</v>
      </c>
      <c r="BH209" s="113">
        <f>IF(N209="sníž. přenesená",J209,0)</f>
        <v>0</v>
      </c>
      <c r="BI209" s="113">
        <f>IF(N209="nulová",J209,0)</f>
        <v>0</v>
      </c>
      <c r="BJ209" s="15" t="s">
        <v>80</v>
      </c>
      <c r="BK209" s="113">
        <f>ROUND(I209*H209,2)</f>
        <v>0</v>
      </c>
      <c r="BL209" s="15" t="s">
        <v>121</v>
      </c>
      <c r="BM209" s="112" t="s">
        <v>249</v>
      </c>
    </row>
    <row r="210" spans="2:65" s="12" customFormat="1" x14ac:dyDescent="0.2">
      <c r="B210" s="241"/>
      <c r="C210" s="242"/>
      <c r="D210" s="243" t="s">
        <v>123</v>
      </c>
      <c r="E210" s="244" t="s">
        <v>1</v>
      </c>
      <c r="F210" s="245" t="s">
        <v>250</v>
      </c>
      <c r="G210" s="242"/>
      <c r="H210" s="246">
        <v>8</v>
      </c>
      <c r="I210" s="261"/>
      <c r="J210" s="242"/>
      <c r="L210" s="114"/>
      <c r="M210" s="117"/>
      <c r="T210" s="118"/>
      <c r="AT210" s="116" t="s">
        <v>123</v>
      </c>
      <c r="AU210" s="116" t="s">
        <v>82</v>
      </c>
      <c r="AV210" s="12" t="s">
        <v>82</v>
      </c>
      <c r="AW210" s="12" t="s">
        <v>29</v>
      </c>
      <c r="AX210" s="12" t="s">
        <v>72</v>
      </c>
      <c r="AY210" s="116" t="s">
        <v>115</v>
      </c>
    </row>
    <row r="211" spans="2:65" s="13" customFormat="1" x14ac:dyDescent="0.2">
      <c r="B211" s="247"/>
      <c r="C211" s="248"/>
      <c r="D211" s="243" t="s">
        <v>123</v>
      </c>
      <c r="E211" s="249" t="s">
        <v>1</v>
      </c>
      <c r="F211" s="250" t="s">
        <v>125</v>
      </c>
      <c r="G211" s="248"/>
      <c r="H211" s="251">
        <v>8</v>
      </c>
      <c r="I211" s="262"/>
      <c r="J211" s="248"/>
      <c r="L211" s="119"/>
      <c r="M211" s="121"/>
      <c r="T211" s="122"/>
      <c r="AT211" s="120" t="s">
        <v>123</v>
      </c>
      <c r="AU211" s="120" t="s">
        <v>82</v>
      </c>
      <c r="AV211" s="13" t="s">
        <v>121</v>
      </c>
      <c r="AW211" s="13" t="s">
        <v>29</v>
      </c>
      <c r="AX211" s="13" t="s">
        <v>80</v>
      </c>
      <c r="AY211" s="120" t="s">
        <v>115</v>
      </c>
    </row>
    <row r="212" spans="2:65" s="1" customFormat="1" ht="37.75" customHeight="1" x14ac:dyDescent="0.2">
      <c r="B212" s="175"/>
      <c r="C212" s="235" t="s">
        <v>251</v>
      </c>
      <c r="D212" s="235" t="s">
        <v>117</v>
      </c>
      <c r="E212" s="236" t="s">
        <v>252</v>
      </c>
      <c r="F212" s="237" t="s">
        <v>253</v>
      </c>
      <c r="G212" s="238" t="s">
        <v>120</v>
      </c>
      <c r="H212" s="239">
        <v>8</v>
      </c>
      <c r="I212" s="259">
        <v>0</v>
      </c>
      <c r="J212" s="240">
        <f>ROUND(I212*H212,2)</f>
        <v>0</v>
      </c>
      <c r="K212" s="107"/>
      <c r="L212" s="26"/>
      <c r="M212" s="108" t="s">
        <v>1</v>
      </c>
      <c r="N212" s="109" t="s">
        <v>37</v>
      </c>
      <c r="O212" s="110">
        <v>7.0000000000000001E-3</v>
      </c>
      <c r="P212" s="110">
        <f>O212*H212</f>
        <v>5.6000000000000001E-2</v>
      </c>
      <c r="Q212" s="110">
        <v>0</v>
      </c>
      <c r="R212" s="110">
        <f>Q212*H212</f>
        <v>0</v>
      </c>
      <c r="S212" s="110">
        <v>0</v>
      </c>
      <c r="T212" s="111">
        <f>S212*H212</f>
        <v>0</v>
      </c>
      <c r="AR212" s="112" t="s">
        <v>121</v>
      </c>
      <c r="AT212" s="112" t="s">
        <v>117</v>
      </c>
      <c r="AU212" s="112" t="s">
        <v>82</v>
      </c>
      <c r="AY212" s="15" t="s">
        <v>115</v>
      </c>
      <c r="BE212" s="113">
        <f>IF(N212="základní",J212,0)</f>
        <v>0</v>
      </c>
      <c r="BF212" s="113">
        <f>IF(N212="snížená",J212,0)</f>
        <v>0</v>
      </c>
      <c r="BG212" s="113">
        <f>IF(N212="zákl. přenesená",J212,0)</f>
        <v>0</v>
      </c>
      <c r="BH212" s="113">
        <f>IF(N212="sníž. přenesená",J212,0)</f>
        <v>0</v>
      </c>
      <c r="BI212" s="113">
        <f>IF(N212="nulová",J212,0)</f>
        <v>0</v>
      </c>
      <c r="BJ212" s="15" t="s">
        <v>80</v>
      </c>
      <c r="BK212" s="113">
        <f>ROUND(I212*H212,2)</f>
        <v>0</v>
      </c>
      <c r="BL212" s="15" t="s">
        <v>121</v>
      </c>
      <c r="BM212" s="112" t="s">
        <v>254</v>
      </c>
    </row>
    <row r="213" spans="2:65" s="12" customFormat="1" x14ac:dyDescent="0.2">
      <c r="B213" s="241"/>
      <c r="C213" s="242"/>
      <c r="D213" s="243" t="s">
        <v>123</v>
      </c>
      <c r="E213" s="244" t="s">
        <v>1</v>
      </c>
      <c r="F213" s="245" t="s">
        <v>250</v>
      </c>
      <c r="G213" s="242"/>
      <c r="H213" s="246">
        <v>8</v>
      </c>
      <c r="I213" s="261"/>
      <c r="J213" s="242"/>
      <c r="L213" s="114"/>
      <c r="M213" s="117"/>
      <c r="T213" s="118"/>
      <c r="AT213" s="116" t="s">
        <v>123</v>
      </c>
      <c r="AU213" s="116" t="s">
        <v>82</v>
      </c>
      <c r="AV213" s="12" t="s">
        <v>82</v>
      </c>
      <c r="AW213" s="12" t="s">
        <v>29</v>
      </c>
      <c r="AX213" s="12" t="s">
        <v>72</v>
      </c>
      <c r="AY213" s="116" t="s">
        <v>115</v>
      </c>
    </row>
    <row r="214" spans="2:65" s="13" customFormat="1" x14ac:dyDescent="0.2">
      <c r="B214" s="247"/>
      <c r="C214" s="248"/>
      <c r="D214" s="243" t="s">
        <v>123</v>
      </c>
      <c r="E214" s="249" t="s">
        <v>1</v>
      </c>
      <c r="F214" s="250" t="s">
        <v>125</v>
      </c>
      <c r="G214" s="248"/>
      <c r="H214" s="251">
        <v>8</v>
      </c>
      <c r="I214" s="262"/>
      <c r="J214" s="248"/>
      <c r="L214" s="119"/>
      <c r="M214" s="121"/>
      <c r="T214" s="122"/>
      <c r="AT214" s="120" t="s">
        <v>123</v>
      </c>
      <c r="AU214" s="120" t="s">
        <v>82</v>
      </c>
      <c r="AV214" s="13" t="s">
        <v>121</v>
      </c>
      <c r="AW214" s="13" t="s">
        <v>29</v>
      </c>
      <c r="AX214" s="13" t="s">
        <v>80</v>
      </c>
      <c r="AY214" s="120" t="s">
        <v>115</v>
      </c>
    </row>
    <row r="215" spans="2:65" s="1" customFormat="1" ht="16.5" customHeight="1" x14ac:dyDescent="0.2">
      <c r="B215" s="175"/>
      <c r="C215" s="253" t="s">
        <v>255</v>
      </c>
      <c r="D215" s="253" t="s">
        <v>224</v>
      </c>
      <c r="E215" s="254" t="s">
        <v>256</v>
      </c>
      <c r="F215" s="255" t="s">
        <v>257</v>
      </c>
      <c r="G215" s="256" t="s">
        <v>258</v>
      </c>
      <c r="H215" s="257">
        <v>0.12</v>
      </c>
      <c r="I215" s="264">
        <v>0</v>
      </c>
      <c r="J215" s="258">
        <f>ROUND(I215*H215,2)</f>
        <v>0</v>
      </c>
      <c r="K215" s="125"/>
      <c r="L215" s="126"/>
      <c r="M215" s="127" t="s">
        <v>1</v>
      </c>
      <c r="N215" s="128" t="s">
        <v>37</v>
      </c>
      <c r="O215" s="110">
        <v>0</v>
      </c>
      <c r="P215" s="110">
        <f>O215*H215</f>
        <v>0</v>
      </c>
      <c r="Q215" s="110">
        <v>1E-3</v>
      </c>
      <c r="R215" s="110">
        <f>Q215*H215</f>
        <v>1.2E-4</v>
      </c>
      <c r="S215" s="110">
        <v>0</v>
      </c>
      <c r="T215" s="111">
        <f>S215*H215</f>
        <v>0</v>
      </c>
      <c r="AR215" s="112" t="s">
        <v>161</v>
      </c>
      <c r="AT215" s="112" t="s">
        <v>224</v>
      </c>
      <c r="AU215" s="112" t="s">
        <v>82</v>
      </c>
      <c r="AY215" s="15" t="s">
        <v>115</v>
      </c>
      <c r="BE215" s="113">
        <f>IF(N215="základní",J215,0)</f>
        <v>0</v>
      </c>
      <c r="BF215" s="113">
        <f>IF(N215="snížená",J215,0)</f>
        <v>0</v>
      </c>
      <c r="BG215" s="113">
        <f>IF(N215="zákl. přenesená",J215,0)</f>
        <v>0</v>
      </c>
      <c r="BH215" s="113">
        <f>IF(N215="sníž. přenesená",J215,0)</f>
        <v>0</v>
      </c>
      <c r="BI215" s="113">
        <f>IF(N215="nulová",J215,0)</f>
        <v>0</v>
      </c>
      <c r="BJ215" s="15" t="s">
        <v>80</v>
      </c>
      <c r="BK215" s="113">
        <f>ROUND(I215*H215,2)</f>
        <v>0</v>
      </c>
      <c r="BL215" s="15" t="s">
        <v>121</v>
      </c>
      <c r="BM215" s="112" t="s">
        <v>259</v>
      </c>
    </row>
    <row r="216" spans="2:65" s="12" customFormat="1" x14ac:dyDescent="0.2">
      <c r="B216" s="241"/>
      <c r="C216" s="242"/>
      <c r="D216" s="243" t="s">
        <v>123</v>
      </c>
      <c r="E216" s="242"/>
      <c r="F216" s="245" t="s">
        <v>260</v>
      </c>
      <c r="G216" s="242"/>
      <c r="H216" s="246">
        <v>0.12</v>
      </c>
      <c r="I216" s="261"/>
      <c r="J216" s="242"/>
      <c r="L216" s="114"/>
      <c r="M216" s="117"/>
      <c r="T216" s="118"/>
      <c r="AT216" s="116" t="s">
        <v>123</v>
      </c>
      <c r="AU216" s="116" t="s">
        <v>82</v>
      </c>
      <c r="AV216" s="12" t="s">
        <v>82</v>
      </c>
      <c r="AW216" s="12" t="s">
        <v>3</v>
      </c>
      <c r="AX216" s="12" t="s">
        <v>80</v>
      </c>
      <c r="AY216" s="116" t="s">
        <v>115</v>
      </c>
    </row>
    <row r="217" spans="2:65" s="11" customFormat="1" ht="22.75" customHeight="1" x14ac:dyDescent="0.25">
      <c r="B217" s="228"/>
      <c r="C217" s="229"/>
      <c r="D217" s="230" t="s">
        <v>71</v>
      </c>
      <c r="E217" s="233" t="s">
        <v>121</v>
      </c>
      <c r="F217" s="233" t="s">
        <v>261</v>
      </c>
      <c r="G217" s="229"/>
      <c r="H217" s="229"/>
      <c r="I217" s="260"/>
      <c r="J217" s="234">
        <f>BK217</f>
        <v>0</v>
      </c>
      <c r="L217" s="98"/>
      <c r="M217" s="100"/>
      <c r="P217" s="101">
        <f>SUM(P218:P220)</f>
        <v>8.6395199999999992</v>
      </c>
      <c r="R217" s="101">
        <f>SUM(R218:R220)</f>
        <v>0</v>
      </c>
      <c r="T217" s="102">
        <f>SUM(T218:T220)</f>
        <v>0</v>
      </c>
      <c r="AR217" s="99" t="s">
        <v>80</v>
      </c>
      <c r="AT217" s="103" t="s">
        <v>71</v>
      </c>
      <c r="AU217" s="103" t="s">
        <v>80</v>
      </c>
      <c r="AY217" s="99" t="s">
        <v>115</v>
      </c>
      <c r="BK217" s="104">
        <f>SUM(BK218:BK220)</f>
        <v>0</v>
      </c>
    </row>
    <row r="218" spans="2:65" s="1" customFormat="1" ht="33" customHeight="1" x14ac:dyDescent="0.2">
      <c r="B218" s="175"/>
      <c r="C218" s="235" t="s">
        <v>262</v>
      </c>
      <c r="D218" s="235" t="s">
        <v>117</v>
      </c>
      <c r="E218" s="236" t="s">
        <v>263</v>
      </c>
      <c r="F218" s="237" t="s">
        <v>264</v>
      </c>
      <c r="G218" s="238" t="s">
        <v>136</v>
      </c>
      <c r="H218" s="239">
        <v>6.56</v>
      </c>
      <c r="I218" s="259">
        <v>0</v>
      </c>
      <c r="J218" s="240">
        <f>ROUND(I218*H218,2)</f>
        <v>0</v>
      </c>
      <c r="K218" s="107"/>
      <c r="L218" s="26"/>
      <c r="M218" s="108" t="s">
        <v>1</v>
      </c>
      <c r="N218" s="109" t="s">
        <v>37</v>
      </c>
      <c r="O218" s="110">
        <v>1.3169999999999999</v>
      </c>
      <c r="P218" s="110">
        <f>O218*H218</f>
        <v>8.6395199999999992</v>
      </c>
      <c r="Q218" s="110">
        <v>0</v>
      </c>
      <c r="R218" s="110">
        <f>Q218*H218</f>
        <v>0</v>
      </c>
      <c r="S218" s="110">
        <v>0</v>
      </c>
      <c r="T218" s="111">
        <f>S218*H218</f>
        <v>0</v>
      </c>
      <c r="AR218" s="112" t="s">
        <v>121</v>
      </c>
      <c r="AT218" s="112" t="s">
        <v>117</v>
      </c>
      <c r="AU218" s="112" t="s">
        <v>82</v>
      </c>
      <c r="AY218" s="15" t="s">
        <v>115</v>
      </c>
      <c r="BE218" s="113">
        <f>IF(N218="základní",J218,0)</f>
        <v>0</v>
      </c>
      <c r="BF218" s="113">
        <f>IF(N218="snížená",J218,0)</f>
        <v>0</v>
      </c>
      <c r="BG218" s="113">
        <f>IF(N218="zákl. přenesená",J218,0)</f>
        <v>0</v>
      </c>
      <c r="BH218" s="113">
        <f>IF(N218="sníž. přenesená",J218,0)</f>
        <v>0</v>
      </c>
      <c r="BI218" s="113">
        <f>IF(N218="nulová",J218,0)</f>
        <v>0</v>
      </c>
      <c r="BJ218" s="15" t="s">
        <v>80</v>
      </c>
      <c r="BK218" s="113">
        <f>ROUND(I218*H218,2)</f>
        <v>0</v>
      </c>
      <c r="BL218" s="15" t="s">
        <v>121</v>
      </c>
      <c r="BM218" s="112" t="s">
        <v>265</v>
      </c>
    </row>
    <row r="219" spans="2:65" s="12" customFormat="1" x14ac:dyDescent="0.2">
      <c r="B219" s="241"/>
      <c r="C219" s="242"/>
      <c r="D219" s="243" t="s">
        <v>123</v>
      </c>
      <c r="E219" s="244" t="s">
        <v>1</v>
      </c>
      <c r="F219" s="245" t="s">
        <v>266</v>
      </c>
      <c r="G219" s="242"/>
      <c r="H219" s="246">
        <v>6.56</v>
      </c>
      <c r="I219" s="261"/>
      <c r="J219" s="242"/>
      <c r="L219" s="114"/>
      <c r="M219" s="117"/>
      <c r="T219" s="118"/>
      <c r="AT219" s="116" t="s">
        <v>123</v>
      </c>
      <c r="AU219" s="116" t="s">
        <v>82</v>
      </c>
      <c r="AV219" s="12" t="s">
        <v>82</v>
      </c>
      <c r="AW219" s="12" t="s">
        <v>29</v>
      </c>
      <c r="AX219" s="12" t="s">
        <v>72</v>
      </c>
      <c r="AY219" s="116" t="s">
        <v>115</v>
      </c>
    </row>
    <row r="220" spans="2:65" s="13" customFormat="1" x14ac:dyDescent="0.2">
      <c r="B220" s="247"/>
      <c r="C220" s="248"/>
      <c r="D220" s="243" t="s">
        <v>123</v>
      </c>
      <c r="E220" s="249" t="s">
        <v>1</v>
      </c>
      <c r="F220" s="250" t="s">
        <v>125</v>
      </c>
      <c r="G220" s="248"/>
      <c r="H220" s="251">
        <v>6.56</v>
      </c>
      <c r="I220" s="262"/>
      <c r="J220" s="248"/>
      <c r="L220" s="119"/>
      <c r="M220" s="121"/>
      <c r="T220" s="122"/>
      <c r="AT220" s="120" t="s">
        <v>123</v>
      </c>
      <c r="AU220" s="120" t="s">
        <v>82</v>
      </c>
      <c r="AV220" s="13" t="s">
        <v>121</v>
      </c>
      <c r="AW220" s="13" t="s">
        <v>29</v>
      </c>
      <c r="AX220" s="13" t="s">
        <v>80</v>
      </c>
      <c r="AY220" s="120" t="s">
        <v>115</v>
      </c>
    </row>
    <row r="221" spans="2:65" s="11" customFormat="1" ht="22.75" customHeight="1" x14ac:dyDescent="0.25">
      <c r="B221" s="228"/>
      <c r="C221" s="229"/>
      <c r="D221" s="230" t="s">
        <v>71</v>
      </c>
      <c r="E221" s="233" t="s">
        <v>145</v>
      </c>
      <c r="F221" s="233" t="s">
        <v>267</v>
      </c>
      <c r="G221" s="229"/>
      <c r="H221" s="229"/>
      <c r="I221" s="260"/>
      <c r="J221" s="234">
        <f>BK221</f>
        <v>0</v>
      </c>
      <c r="L221" s="98"/>
      <c r="M221" s="100"/>
      <c r="P221" s="101">
        <f>SUM(P222:P224)</f>
        <v>5.952</v>
      </c>
      <c r="R221" s="101">
        <f>SUM(R222:R224)</f>
        <v>0.86995200000000006</v>
      </c>
      <c r="T221" s="102">
        <f>SUM(T222:T224)</f>
        <v>0</v>
      </c>
      <c r="AR221" s="99" t="s">
        <v>80</v>
      </c>
      <c r="AT221" s="103" t="s">
        <v>71</v>
      </c>
      <c r="AU221" s="103" t="s">
        <v>80</v>
      </c>
      <c r="AY221" s="99" t="s">
        <v>115</v>
      </c>
      <c r="BK221" s="104">
        <f>SUM(BK222:BK224)</f>
        <v>0</v>
      </c>
    </row>
    <row r="222" spans="2:65" s="1" customFormat="1" ht="78" customHeight="1" x14ac:dyDescent="0.2">
      <c r="B222" s="175"/>
      <c r="C222" s="235" t="s">
        <v>268</v>
      </c>
      <c r="D222" s="235" t="s">
        <v>117</v>
      </c>
      <c r="E222" s="236" t="s">
        <v>269</v>
      </c>
      <c r="F222" s="237" t="s">
        <v>270</v>
      </c>
      <c r="G222" s="238" t="s">
        <v>120</v>
      </c>
      <c r="H222" s="239">
        <v>9.6</v>
      </c>
      <c r="I222" s="259">
        <v>0</v>
      </c>
      <c r="J222" s="240">
        <f>ROUND(I222*H222,2)</f>
        <v>0</v>
      </c>
      <c r="K222" s="107"/>
      <c r="L222" s="26"/>
      <c r="M222" s="108" t="s">
        <v>1</v>
      </c>
      <c r="N222" s="109" t="s">
        <v>37</v>
      </c>
      <c r="O222" s="110">
        <v>0.62</v>
      </c>
      <c r="P222" s="110">
        <f>O222*H222</f>
        <v>5.952</v>
      </c>
      <c r="Q222" s="110">
        <v>9.0620000000000006E-2</v>
      </c>
      <c r="R222" s="110">
        <f>Q222*H222</f>
        <v>0.86995200000000006</v>
      </c>
      <c r="S222" s="110">
        <v>0</v>
      </c>
      <c r="T222" s="111">
        <f>S222*H222</f>
        <v>0</v>
      </c>
      <c r="AR222" s="112" t="s">
        <v>121</v>
      </c>
      <c r="AT222" s="112" t="s">
        <v>117</v>
      </c>
      <c r="AU222" s="112" t="s">
        <v>82</v>
      </c>
      <c r="AY222" s="15" t="s">
        <v>115</v>
      </c>
      <c r="BE222" s="113">
        <f>IF(N222="základní",J222,0)</f>
        <v>0</v>
      </c>
      <c r="BF222" s="113">
        <f>IF(N222="snížená",J222,0)</f>
        <v>0</v>
      </c>
      <c r="BG222" s="113">
        <f>IF(N222="zákl. přenesená",J222,0)</f>
        <v>0</v>
      </c>
      <c r="BH222" s="113">
        <f>IF(N222="sníž. přenesená",J222,0)</f>
        <v>0</v>
      </c>
      <c r="BI222" s="113">
        <f>IF(N222="nulová",J222,0)</f>
        <v>0</v>
      </c>
      <c r="BJ222" s="15" t="s">
        <v>80</v>
      </c>
      <c r="BK222" s="113">
        <f>ROUND(I222*H222,2)</f>
        <v>0</v>
      </c>
      <c r="BL222" s="15" t="s">
        <v>121</v>
      </c>
      <c r="BM222" s="112" t="s">
        <v>271</v>
      </c>
    </row>
    <row r="223" spans="2:65" s="12" customFormat="1" x14ac:dyDescent="0.2">
      <c r="B223" s="241"/>
      <c r="C223" s="242"/>
      <c r="D223" s="243" t="s">
        <v>123</v>
      </c>
      <c r="E223" s="244" t="s">
        <v>1</v>
      </c>
      <c r="F223" s="245" t="s">
        <v>124</v>
      </c>
      <c r="G223" s="242"/>
      <c r="H223" s="246">
        <v>9.6</v>
      </c>
      <c r="I223" s="261"/>
      <c r="J223" s="242"/>
      <c r="L223" s="114"/>
      <c r="M223" s="117"/>
      <c r="T223" s="118"/>
      <c r="AT223" s="116" t="s">
        <v>123</v>
      </c>
      <c r="AU223" s="116" t="s">
        <v>82</v>
      </c>
      <c r="AV223" s="12" t="s">
        <v>82</v>
      </c>
      <c r="AW223" s="12" t="s">
        <v>29</v>
      </c>
      <c r="AX223" s="12" t="s">
        <v>72</v>
      </c>
      <c r="AY223" s="116" t="s">
        <v>115</v>
      </c>
    </row>
    <row r="224" spans="2:65" s="13" customFormat="1" x14ac:dyDescent="0.2">
      <c r="B224" s="247"/>
      <c r="C224" s="248"/>
      <c r="D224" s="243" t="s">
        <v>123</v>
      </c>
      <c r="E224" s="249" t="s">
        <v>1</v>
      </c>
      <c r="F224" s="250" t="s">
        <v>125</v>
      </c>
      <c r="G224" s="248"/>
      <c r="H224" s="251">
        <v>9.6</v>
      </c>
      <c r="I224" s="262"/>
      <c r="J224" s="248"/>
      <c r="L224" s="119"/>
      <c r="M224" s="121"/>
      <c r="T224" s="122"/>
      <c r="AT224" s="120" t="s">
        <v>123</v>
      </c>
      <c r="AU224" s="120" t="s">
        <v>82</v>
      </c>
      <c r="AV224" s="13" t="s">
        <v>121</v>
      </c>
      <c r="AW224" s="13" t="s">
        <v>29</v>
      </c>
      <c r="AX224" s="13" t="s">
        <v>80</v>
      </c>
      <c r="AY224" s="120" t="s">
        <v>115</v>
      </c>
    </row>
    <row r="225" spans="2:65" s="11" customFormat="1" ht="22.75" customHeight="1" x14ac:dyDescent="0.25">
      <c r="B225" s="228"/>
      <c r="C225" s="229"/>
      <c r="D225" s="230" t="s">
        <v>71</v>
      </c>
      <c r="E225" s="233" t="s">
        <v>161</v>
      </c>
      <c r="F225" s="233" t="s">
        <v>272</v>
      </c>
      <c r="G225" s="229"/>
      <c r="H225" s="229"/>
      <c r="I225" s="260"/>
      <c r="J225" s="234">
        <f>BK225</f>
        <v>0</v>
      </c>
      <c r="L225" s="98"/>
      <c r="M225" s="100"/>
      <c r="P225" s="101">
        <f>SUM(P226:P313)</f>
        <v>98.539999999999992</v>
      </c>
      <c r="R225" s="101">
        <f>SUM(R226:R313)</f>
        <v>3.7356059999999998</v>
      </c>
      <c r="T225" s="102">
        <f>SUM(T226:T313)</f>
        <v>0</v>
      </c>
      <c r="AR225" s="99" t="s">
        <v>80</v>
      </c>
      <c r="AT225" s="103" t="s">
        <v>71</v>
      </c>
      <c r="AU225" s="103" t="s">
        <v>80</v>
      </c>
      <c r="AY225" s="99" t="s">
        <v>115</v>
      </c>
      <c r="BK225" s="104">
        <f>SUM(BK226:BK313)</f>
        <v>0</v>
      </c>
    </row>
    <row r="226" spans="2:65" s="1" customFormat="1" ht="24.15" customHeight="1" x14ac:dyDescent="0.2">
      <c r="B226" s="175"/>
      <c r="C226" s="253" t="s">
        <v>273</v>
      </c>
      <c r="D226" s="253" t="s">
        <v>224</v>
      </c>
      <c r="E226" s="254" t="s">
        <v>274</v>
      </c>
      <c r="F226" s="255" t="s">
        <v>275</v>
      </c>
      <c r="G226" s="256" t="s">
        <v>276</v>
      </c>
      <c r="H226" s="257">
        <v>6</v>
      </c>
      <c r="I226" s="264">
        <v>0</v>
      </c>
      <c r="J226" s="258">
        <f>ROUND(I226*H226,2)</f>
        <v>0</v>
      </c>
      <c r="K226" s="125"/>
      <c r="L226" s="126"/>
      <c r="M226" s="127" t="s">
        <v>1</v>
      </c>
      <c r="N226" s="128" t="s">
        <v>37</v>
      </c>
      <c r="O226" s="110">
        <v>0</v>
      </c>
      <c r="P226" s="110">
        <f>O226*H226</f>
        <v>0</v>
      </c>
      <c r="Q226" s="110">
        <v>1.521E-2</v>
      </c>
      <c r="R226" s="110">
        <f>Q226*H226</f>
        <v>9.1259999999999994E-2</v>
      </c>
      <c r="S226" s="110">
        <v>0</v>
      </c>
      <c r="T226" s="111">
        <f>S226*H226</f>
        <v>0</v>
      </c>
      <c r="AR226" s="112" t="s">
        <v>161</v>
      </c>
      <c r="AT226" s="112" t="s">
        <v>224</v>
      </c>
      <c r="AU226" s="112" t="s">
        <v>82</v>
      </c>
      <c r="AY226" s="15" t="s">
        <v>115</v>
      </c>
      <c r="BE226" s="113">
        <f>IF(N226="základní",J226,0)</f>
        <v>0</v>
      </c>
      <c r="BF226" s="113">
        <f>IF(N226="snížená",J226,0)</f>
        <v>0</v>
      </c>
      <c r="BG226" s="113">
        <f>IF(N226="zákl. přenesená",J226,0)</f>
        <v>0</v>
      </c>
      <c r="BH226" s="113">
        <f>IF(N226="sníž. přenesená",J226,0)</f>
        <v>0</v>
      </c>
      <c r="BI226" s="113">
        <f>IF(N226="nulová",J226,0)</f>
        <v>0</v>
      </c>
      <c r="BJ226" s="15" t="s">
        <v>80</v>
      </c>
      <c r="BK226" s="113">
        <f>ROUND(I226*H226,2)</f>
        <v>0</v>
      </c>
      <c r="BL226" s="15" t="s">
        <v>121</v>
      </c>
      <c r="BM226" s="112" t="s">
        <v>277</v>
      </c>
    </row>
    <row r="227" spans="2:65" s="12" customFormat="1" x14ac:dyDescent="0.2">
      <c r="B227" s="241"/>
      <c r="C227" s="242"/>
      <c r="D227" s="243" t="s">
        <v>123</v>
      </c>
      <c r="E227" s="244" t="s">
        <v>1</v>
      </c>
      <c r="F227" s="245" t="s">
        <v>151</v>
      </c>
      <c r="G227" s="242"/>
      <c r="H227" s="246">
        <v>6</v>
      </c>
      <c r="I227" s="261"/>
      <c r="J227" s="242"/>
      <c r="L227" s="114"/>
      <c r="M227" s="117"/>
      <c r="T227" s="118"/>
      <c r="AT227" s="116" t="s">
        <v>123</v>
      </c>
      <c r="AU227" s="116" t="s">
        <v>82</v>
      </c>
      <c r="AV227" s="12" t="s">
        <v>82</v>
      </c>
      <c r="AW227" s="12" t="s">
        <v>29</v>
      </c>
      <c r="AX227" s="12" t="s">
        <v>72</v>
      </c>
      <c r="AY227" s="116" t="s">
        <v>115</v>
      </c>
    </row>
    <row r="228" spans="2:65" s="13" customFormat="1" x14ac:dyDescent="0.2">
      <c r="B228" s="247"/>
      <c r="C228" s="248"/>
      <c r="D228" s="243" t="s">
        <v>123</v>
      </c>
      <c r="E228" s="249" t="s">
        <v>1</v>
      </c>
      <c r="F228" s="250" t="s">
        <v>125</v>
      </c>
      <c r="G228" s="248"/>
      <c r="H228" s="251">
        <v>6</v>
      </c>
      <c r="I228" s="262"/>
      <c r="J228" s="248"/>
      <c r="L228" s="119"/>
      <c r="M228" s="121"/>
      <c r="T228" s="122"/>
      <c r="AT228" s="120" t="s">
        <v>123</v>
      </c>
      <c r="AU228" s="120" t="s">
        <v>82</v>
      </c>
      <c r="AV228" s="13" t="s">
        <v>121</v>
      </c>
      <c r="AW228" s="13" t="s">
        <v>29</v>
      </c>
      <c r="AX228" s="13" t="s">
        <v>80</v>
      </c>
      <c r="AY228" s="120" t="s">
        <v>115</v>
      </c>
    </row>
    <row r="229" spans="2:65" s="1" customFormat="1" ht="24.15" customHeight="1" x14ac:dyDescent="0.2">
      <c r="B229" s="175"/>
      <c r="C229" s="235" t="s">
        <v>278</v>
      </c>
      <c r="D229" s="235" t="s">
        <v>117</v>
      </c>
      <c r="E229" s="236" t="s">
        <v>279</v>
      </c>
      <c r="F229" s="237" t="s">
        <v>280</v>
      </c>
      <c r="G229" s="238" t="s">
        <v>276</v>
      </c>
      <c r="H229" s="239">
        <v>3</v>
      </c>
      <c r="I229" s="259">
        <v>0</v>
      </c>
      <c r="J229" s="240">
        <f>ROUND(I229*H229,2)</f>
        <v>0</v>
      </c>
      <c r="K229" s="107"/>
      <c r="L229" s="26"/>
      <c r="M229" s="108" t="s">
        <v>1</v>
      </c>
      <c r="N229" s="109" t="s">
        <v>37</v>
      </c>
      <c r="O229" s="110">
        <v>0.10100000000000001</v>
      </c>
      <c r="P229" s="110">
        <f>O229*H229</f>
        <v>0.30300000000000005</v>
      </c>
      <c r="Q229" s="110">
        <v>0</v>
      </c>
      <c r="R229" s="110">
        <f>Q229*H229</f>
        <v>0</v>
      </c>
      <c r="S229" s="110">
        <v>0</v>
      </c>
      <c r="T229" s="111">
        <f>S229*H229</f>
        <v>0</v>
      </c>
      <c r="AR229" s="112" t="s">
        <v>198</v>
      </c>
      <c r="AT229" s="112" t="s">
        <v>117</v>
      </c>
      <c r="AU229" s="112" t="s">
        <v>82</v>
      </c>
      <c r="AY229" s="15" t="s">
        <v>115</v>
      </c>
      <c r="BE229" s="113">
        <f>IF(N229="základní",J229,0)</f>
        <v>0</v>
      </c>
      <c r="BF229" s="113">
        <f>IF(N229="snížená",J229,0)</f>
        <v>0</v>
      </c>
      <c r="BG229" s="113">
        <f>IF(N229="zákl. přenesená",J229,0)</f>
        <v>0</v>
      </c>
      <c r="BH229" s="113">
        <f>IF(N229="sníž. přenesená",J229,0)</f>
        <v>0</v>
      </c>
      <c r="BI229" s="113">
        <f>IF(N229="nulová",J229,0)</f>
        <v>0</v>
      </c>
      <c r="BJ229" s="15" t="s">
        <v>80</v>
      </c>
      <c r="BK229" s="113">
        <f>ROUND(I229*H229,2)</f>
        <v>0</v>
      </c>
      <c r="BL229" s="15" t="s">
        <v>198</v>
      </c>
      <c r="BM229" s="112" t="s">
        <v>281</v>
      </c>
    </row>
    <row r="230" spans="2:65" s="12" customFormat="1" x14ac:dyDescent="0.2">
      <c r="B230" s="241"/>
      <c r="C230" s="242"/>
      <c r="D230" s="243" t="s">
        <v>123</v>
      </c>
      <c r="E230" s="244" t="s">
        <v>1</v>
      </c>
      <c r="F230" s="245" t="s">
        <v>133</v>
      </c>
      <c r="G230" s="242"/>
      <c r="H230" s="246">
        <v>3</v>
      </c>
      <c r="I230" s="261"/>
      <c r="J230" s="242"/>
      <c r="L230" s="114"/>
      <c r="M230" s="117"/>
      <c r="T230" s="118"/>
      <c r="AT230" s="116" t="s">
        <v>123</v>
      </c>
      <c r="AU230" s="116" t="s">
        <v>82</v>
      </c>
      <c r="AV230" s="12" t="s">
        <v>82</v>
      </c>
      <c r="AW230" s="12" t="s">
        <v>29</v>
      </c>
      <c r="AX230" s="12" t="s">
        <v>72</v>
      </c>
      <c r="AY230" s="116" t="s">
        <v>115</v>
      </c>
    </row>
    <row r="231" spans="2:65" s="13" customFormat="1" x14ac:dyDescent="0.2">
      <c r="B231" s="247"/>
      <c r="C231" s="248"/>
      <c r="D231" s="243" t="s">
        <v>123</v>
      </c>
      <c r="E231" s="249" t="s">
        <v>1</v>
      </c>
      <c r="F231" s="250" t="s">
        <v>125</v>
      </c>
      <c r="G231" s="248"/>
      <c r="H231" s="251">
        <v>3</v>
      </c>
      <c r="I231" s="262"/>
      <c r="J231" s="248"/>
      <c r="L231" s="119"/>
      <c r="M231" s="121"/>
      <c r="T231" s="122"/>
      <c r="AT231" s="120" t="s">
        <v>123</v>
      </c>
      <c r="AU231" s="120" t="s">
        <v>82</v>
      </c>
      <c r="AV231" s="13" t="s">
        <v>121</v>
      </c>
      <c r="AW231" s="13" t="s">
        <v>29</v>
      </c>
      <c r="AX231" s="13" t="s">
        <v>80</v>
      </c>
      <c r="AY231" s="120" t="s">
        <v>115</v>
      </c>
    </row>
    <row r="232" spans="2:65" s="1" customFormat="1" ht="24.15" customHeight="1" x14ac:dyDescent="0.2">
      <c r="B232" s="175"/>
      <c r="C232" s="253" t="s">
        <v>282</v>
      </c>
      <c r="D232" s="253" t="s">
        <v>224</v>
      </c>
      <c r="E232" s="254" t="s">
        <v>283</v>
      </c>
      <c r="F232" s="255" t="s">
        <v>284</v>
      </c>
      <c r="G232" s="256" t="s">
        <v>276</v>
      </c>
      <c r="H232" s="257">
        <v>3</v>
      </c>
      <c r="I232" s="264">
        <v>0</v>
      </c>
      <c r="J232" s="258">
        <f>ROUND(I232*H232,2)</f>
        <v>0</v>
      </c>
      <c r="K232" s="125"/>
      <c r="L232" s="126"/>
      <c r="M232" s="127" t="s">
        <v>1</v>
      </c>
      <c r="N232" s="128" t="s">
        <v>37</v>
      </c>
      <c r="O232" s="110">
        <v>0</v>
      </c>
      <c r="P232" s="110">
        <f>O232*H232</f>
        <v>0</v>
      </c>
      <c r="Q232" s="110">
        <v>7.0000000000000001E-3</v>
      </c>
      <c r="R232" s="110">
        <f>Q232*H232</f>
        <v>2.1000000000000001E-2</v>
      </c>
      <c r="S232" s="110">
        <v>0</v>
      </c>
      <c r="T232" s="111">
        <f>S232*H232</f>
        <v>0</v>
      </c>
      <c r="AR232" s="112" t="s">
        <v>161</v>
      </c>
      <c r="AT232" s="112" t="s">
        <v>224</v>
      </c>
      <c r="AU232" s="112" t="s">
        <v>82</v>
      </c>
      <c r="AY232" s="15" t="s">
        <v>115</v>
      </c>
      <c r="BE232" s="113">
        <f>IF(N232="základní",J232,0)</f>
        <v>0</v>
      </c>
      <c r="BF232" s="113">
        <f>IF(N232="snížená",J232,0)</f>
        <v>0</v>
      </c>
      <c r="BG232" s="113">
        <f>IF(N232="zákl. přenesená",J232,0)</f>
        <v>0</v>
      </c>
      <c r="BH232" s="113">
        <f>IF(N232="sníž. přenesená",J232,0)</f>
        <v>0</v>
      </c>
      <c r="BI232" s="113">
        <f>IF(N232="nulová",J232,0)</f>
        <v>0</v>
      </c>
      <c r="BJ232" s="15" t="s">
        <v>80</v>
      </c>
      <c r="BK232" s="113">
        <f>ROUND(I232*H232,2)</f>
        <v>0</v>
      </c>
      <c r="BL232" s="15" t="s">
        <v>121</v>
      </c>
      <c r="BM232" s="112" t="s">
        <v>285</v>
      </c>
    </row>
    <row r="233" spans="2:65" s="12" customFormat="1" x14ac:dyDescent="0.2">
      <c r="B233" s="241"/>
      <c r="C233" s="242"/>
      <c r="D233" s="243" t="s">
        <v>123</v>
      </c>
      <c r="E233" s="244" t="s">
        <v>1</v>
      </c>
      <c r="F233" s="245" t="s">
        <v>133</v>
      </c>
      <c r="G233" s="242"/>
      <c r="H233" s="246">
        <v>3</v>
      </c>
      <c r="I233" s="261"/>
      <c r="J233" s="242"/>
      <c r="L233" s="114"/>
      <c r="M233" s="117"/>
      <c r="T233" s="118"/>
      <c r="AT233" s="116" t="s">
        <v>123</v>
      </c>
      <c r="AU233" s="116" t="s">
        <v>82</v>
      </c>
      <c r="AV233" s="12" t="s">
        <v>82</v>
      </c>
      <c r="AW233" s="12" t="s">
        <v>29</v>
      </c>
      <c r="AX233" s="12" t="s">
        <v>72</v>
      </c>
      <c r="AY233" s="116" t="s">
        <v>115</v>
      </c>
    </row>
    <row r="234" spans="2:65" s="13" customFormat="1" x14ac:dyDescent="0.2">
      <c r="B234" s="247"/>
      <c r="C234" s="248"/>
      <c r="D234" s="243" t="s">
        <v>123</v>
      </c>
      <c r="E234" s="249" t="s">
        <v>1</v>
      </c>
      <c r="F234" s="250" t="s">
        <v>125</v>
      </c>
      <c r="G234" s="248"/>
      <c r="H234" s="251">
        <v>3</v>
      </c>
      <c r="I234" s="262"/>
      <c r="J234" s="248"/>
      <c r="L234" s="119"/>
      <c r="M234" s="121"/>
      <c r="T234" s="122"/>
      <c r="AT234" s="120" t="s">
        <v>123</v>
      </c>
      <c r="AU234" s="120" t="s">
        <v>82</v>
      </c>
      <c r="AV234" s="13" t="s">
        <v>121</v>
      </c>
      <c r="AW234" s="13" t="s">
        <v>29</v>
      </c>
      <c r="AX234" s="13" t="s">
        <v>80</v>
      </c>
      <c r="AY234" s="120" t="s">
        <v>115</v>
      </c>
    </row>
    <row r="235" spans="2:65" s="1" customFormat="1" ht="49" customHeight="1" x14ac:dyDescent="0.2">
      <c r="B235" s="175"/>
      <c r="C235" s="235" t="s">
        <v>286</v>
      </c>
      <c r="D235" s="235" t="s">
        <v>117</v>
      </c>
      <c r="E235" s="236" t="s">
        <v>287</v>
      </c>
      <c r="F235" s="237" t="s">
        <v>288</v>
      </c>
      <c r="G235" s="238" t="s">
        <v>276</v>
      </c>
      <c r="H235" s="239">
        <v>1</v>
      </c>
      <c r="I235" s="259">
        <v>0</v>
      </c>
      <c r="J235" s="240">
        <f>ROUND(I235*H235,2)</f>
        <v>0</v>
      </c>
      <c r="K235" s="107"/>
      <c r="L235" s="26"/>
      <c r="M235" s="108" t="s">
        <v>1</v>
      </c>
      <c r="N235" s="109" t="s">
        <v>37</v>
      </c>
      <c r="O235" s="110">
        <v>1.9810000000000001</v>
      </c>
      <c r="P235" s="110">
        <f>O235*H235</f>
        <v>1.9810000000000001</v>
      </c>
      <c r="Q235" s="110">
        <v>0</v>
      </c>
      <c r="R235" s="110">
        <f>Q235*H235</f>
        <v>0</v>
      </c>
      <c r="S235" s="110">
        <v>0</v>
      </c>
      <c r="T235" s="111">
        <f>S235*H235</f>
        <v>0</v>
      </c>
      <c r="AR235" s="112" t="s">
        <v>121</v>
      </c>
      <c r="AT235" s="112" t="s">
        <v>117</v>
      </c>
      <c r="AU235" s="112" t="s">
        <v>82</v>
      </c>
      <c r="AY235" s="15" t="s">
        <v>115</v>
      </c>
      <c r="BE235" s="113">
        <f>IF(N235="základní",J235,0)</f>
        <v>0</v>
      </c>
      <c r="BF235" s="113">
        <f>IF(N235="snížená",J235,0)</f>
        <v>0</v>
      </c>
      <c r="BG235" s="113">
        <f>IF(N235="zákl. přenesená",J235,0)</f>
        <v>0</v>
      </c>
      <c r="BH235" s="113">
        <f>IF(N235="sníž. přenesená",J235,0)</f>
        <v>0</v>
      </c>
      <c r="BI235" s="113">
        <f>IF(N235="nulová",J235,0)</f>
        <v>0</v>
      </c>
      <c r="BJ235" s="15" t="s">
        <v>80</v>
      </c>
      <c r="BK235" s="113">
        <f>ROUND(I235*H235,2)</f>
        <v>0</v>
      </c>
      <c r="BL235" s="15" t="s">
        <v>121</v>
      </c>
      <c r="BM235" s="112" t="s">
        <v>289</v>
      </c>
    </row>
    <row r="236" spans="2:65" s="12" customFormat="1" x14ac:dyDescent="0.2">
      <c r="B236" s="241"/>
      <c r="C236" s="242"/>
      <c r="D236" s="243" t="s">
        <v>123</v>
      </c>
      <c r="E236" s="244" t="s">
        <v>1</v>
      </c>
      <c r="F236" s="245" t="s">
        <v>80</v>
      </c>
      <c r="G236" s="242"/>
      <c r="H236" s="246">
        <v>1</v>
      </c>
      <c r="I236" s="261"/>
      <c r="J236" s="242"/>
      <c r="L236" s="114"/>
      <c r="M236" s="117"/>
      <c r="T236" s="118"/>
      <c r="AT236" s="116" t="s">
        <v>123</v>
      </c>
      <c r="AU236" s="116" t="s">
        <v>82</v>
      </c>
      <c r="AV236" s="12" t="s">
        <v>82</v>
      </c>
      <c r="AW236" s="12" t="s">
        <v>29</v>
      </c>
      <c r="AX236" s="12" t="s">
        <v>72</v>
      </c>
      <c r="AY236" s="116" t="s">
        <v>115</v>
      </c>
    </row>
    <row r="237" spans="2:65" s="13" customFormat="1" x14ac:dyDescent="0.2">
      <c r="B237" s="247"/>
      <c r="C237" s="248"/>
      <c r="D237" s="243" t="s">
        <v>123</v>
      </c>
      <c r="E237" s="249" t="s">
        <v>1</v>
      </c>
      <c r="F237" s="250" t="s">
        <v>125</v>
      </c>
      <c r="G237" s="248"/>
      <c r="H237" s="251">
        <v>1</v>
      </c>
      <c r="I237" s="262"/>
      <c r="J237" s="248"/>
      <c r="L237" s="119"/>
      <c r="M237" s="121"/>
      <c r="T237" s="122"/>
      <c r="AT237" s="120" t="s">
        <v>123</v>
      </c>
      <c r="AU237" s="120" t="s">
        <v>82</v>
      </c>
      <c r="AV237" s="13" t="s">
        <v>121</v>
      </c>
      <c r="AW237" s="13" t="s">
        <v>29</v>
      </c>
      <c r="AX237" s="13" t="s">
        <v>80</v>
      </c>
      <c r="AY237" s="120" t="s">
        <v>115</v>
      </c>
    </row>
    <row r="238" spans="2:65" s="1" customFormat="1" ht="21.75" customHeight="1" x14ac:dyDescent="0.2">
      <c r="B238" s="175"/>
      <c r="C238" s="253" t="s">
        <v>290</v>
      </c>
      <c r="D238" s="253" t="s">
        <v>224</v>
      </c>
      <c r="E238" s="254" t="s">
        <v>291</v>
      </c>
      <c r="F238" s="255" t="s">
        <v>292</v>
      </c>
      <c r="G238" s="256" t="s">
        <v>276</v>
      </c>
      <c r="H238" s="257">
        <v>3</v>
      </c>
      <c r="I238" s="264">
        <v>0</v>
      </c>
      <c r="J238" s="258">
        <f>ROUND(I238*H238,2)</f>
        <v>0</v>
      </c>
      <c r="K238" s="125"/>
      <c r="L238" s="126"/>
      <c r="M238" s="127" t="s">
        <v>1</v>
      </c>
      <c r="N238" s="128" t="s">
        <v>37</v>
      </c>
      <c r="O238" s="110">
        <v>0</v>
      </c>
      <c r="P238" s="110">
        <f>O238*H238</f>
        <v>0</v>
      </c>
      <c r="Q238" s="110">
        <v>1E-3</v>
      </c>
      <c r="R238" s="110">
        <f>Q238*H238</f>
        <v>3.0000000000000001E-3</v>
      </c>
      <c r="S238" s="110">
        <v>0</v>
      </c>
      <c r="T238" s="111">
        <f>S238*H238</f>
        <v>0</v>
      </c>
      <c r="AR238" s="112" t="s">
        <v>161</v>
      </c>
      <c r="AT238" s="112" t="s">
        <v>224</v>
      </c>
      <c r="AU238" s="112" t="s">
        <v>82</v>
      </c>
      <c r="AY238" s="15" t="s">
        <v>115</v>
      </c>
      <c r="BE238" s="113">
        <f>IF(N238="základní",J238,0)</f>
        <v>0</v>
      </c>
      <c r="BF238" s="113">
        <f>IF(N238="snížená",J238,0)</f>
        <v>0</v>
      </c>
      <c r="BG238" s="113">
        <f>IF(N238="zákl. přenesená",J238,0)</f>
        <v>0</v>
      </c>
      <c r="BH238" s="113">
        <f>IF(N238="sníž. přenesená",J238,0)</f>
        <v>0</v>
      </c>
      <c r="BI238" s="113">
        <f>IF(N238="nulová",J238,0)</f>
        <v>0</v>
      </c>
      <c r="BJ238" s="15" t="s">
        <v>80</v>
      </c>
      <c r="BK238" s="113">
        <f>ROUND(I238*H238,2)</f>
        <v>0</v>
      </c>
      <c r="BL238" s="15" t="s">
        <v>121</v>
      </c>
      <c r="BM238" s="112" t="s">
        <v>293</v>
      </c>
    </row>
    <row r="239" spans="2:65" s="12" customFormat="1" x14ac:dyDescent="0.2">
      <c r="B239" s="241"/>
      <c r="C239" s="242"/>
      <c r="D239" s="243" t="s">
        <v>123</v>
      </c>
      <c r="E239" s="244" t="s">
        <v>1</v>
      </c>
      <c r="F239" s="245" t="s">
        <v>133</v>
      </c>
      <c r="G239" s="242"/>
      <c r="H239" s="246">
        <v>3</v>
      </c>
      <c r="I239" s="261"/>
      <c r="J239" s="242"/>
      <c r="L239" s="114"/>
      <c r="M239" s="117"/>
      <c r="T239" s="118"/>
      <c r="AT239" s="116" t="s">
        <v>123</v>
      </c>
      <c r="AU239" s="116" t="s">
        <v>82</v>
      </c>
      <c r="AV239" s="12" t="s">
        <v>82</v>
      </c>
      <c r="AW239" s="12" t="s">
        <v>29</v>
      </c>
      <c r="AX239" s="12" t="s">
        <v>72</v>
      </c>
      <c r="AY239" s="116" t="s">
        <v>115</v>
      </c>
    </row>
    <row r="240" spans="2:65" s="13" customFormat="1" x14ac:dyDescent="0.2">
      <c r="B240" s="247"/>
      <c r="C240" s="248"/>
      <c r="D240" s="243" t="s">
        <v>123</v>
      </c>
      <c r="E240" s="249" t="s">
        <v>1</v>
      </c>
      <c r="F240" s="250" t="s">
        <v>125</v>
      </c>
      <c r="G240" s="248"/>
      <c r="H240" s="251">
        <v>3</v>
      </c>
      <c r="I240" s="262"/>
      <c r="J240" s="248"/>
      <c r="L240" s="119"/>
      <c r="M240" s="121"/>
      <c r="T240" s="122"/>
      <c r="AT240" s="120" t="s">
        <v>123</v>
      </c>
      <c r="AU240" s="120" t="s">
        <v>82</v>
      </c>
      <c r="AV240" s="13" t="s">
        <v>121</v>
      </c>
      <c r="AW240" s="13" t="s">
        <v>29</v>
      </c>
      <c r="AX240" s="13" t="s">
        <v>80</v>
      </c>
      <c r="AY240" s="120" t="s">
        <v>115</v>
      </c>
    </row>
    <row r="241" spans="2:65" s="1" customFormat="1" ht="44.25" customHeight="1" x14ac:dyDescent="0.2">
      <c r="B241" s="175"/>
      <c r="C241" s="235" t="s">
        <v>294</v>
      </c>
      <c r="D241" s="235" t="s">
        <v>117</v>
      </c>
      <c r="E241" s="236" t="s">
        <v>295</v>
      </c>
      <c r="F241" s="237" t="s">
        <v>296</v>
      </c>
      <c r="G241" s="238" t="s">
        <v>276</v>
      </c>
      <c r="H241" s="239">
        <v>4</v>
      </c>
      <c r="I241" s="259">
        <v>0</v>
      </c>
      <c r="J241" s="240">
        <f>ROUND(I241*H241,2)</f>
        <v>0</v>
      </c>
      <c r="K241" s="107"/>
      <c r="L241" s="26"/>
      <c r="M241" s="108" t="s">
        <v>1</v>
      </c>
      <c r="N241" s="109" t="s">
        <v>37</v>
      </c>
      <c r="O241" s="110">
        <v>1.0069999999999999</v>
      </c>
      <c r="P241" s="110">
        <f>O241*H241</f>
        <v>4.0279999999999996</v>
      </c>
      <c r="Q241" s="110">
        <v>2.82E-3</v>
      </c>
      <c r="R241" s="110">
        <f>Q241*H241</f>
        <v>1.128E-2</v>
      </c>
      <c r="S241" s="110">
        <v>0</v>
      </c>
      <c r="T241" s="111">
        <f>S241*H241</f>
        <v>0</v>
      </c>
      <c r="AR241" s="112" t="s">
        <v>121</v>
      </c>
      <c r="AT241" s="112" t="s">
        <v>117</v>
      </c>
      <c r="AU241" s="112" t="s">
        <v>82</v>
      </c>
      <c r="AY241" s="15" t="s">
        <v>115</v>
      </c>
      <c r="BE241" s="113">
        <f>IF(N241="základní",J241,0)</f>
        <v>0</v>
      </c>
      <c r="BF241" s="113">
        <f>IF(N241="snížená",J241,0)</f>
        <v>0</v>
      </c>
      <c r="BG241" s="113">
        <f>IF(N241="zákl. přenesená",J241,0)</f>
        <v>0</v>
      </c>
      <c r="BH241" s="113">
        <f>IF(N241="sníž. přenesená",J241,0)</f>
        <v>0</v>
      </c>
      <c r="BI241" s="113">
        <f>IF(N241="nulová",J241,0)</f>
        <v>0</v>
      </c>
      <c r="BJ241" s="15" t="s">
        <v>80</v>
      </c>
      <c r="BK241" s="113">
        <f>ROUND(I241*H241,2)</f>
        <v>0</v>
      </c>
      <c r="BL241" s="15" t="s">
        <v>121</v>
      </c>
      <c r="BM241" s="112" t="s">
        <v>297</v>
      </c>
    </row>
    <row r="242" spans="2:65" s="12" customFormat="1" x14ac:dyDescent="0.2">
      <c r="B242" s="241"/>
      <c r="C242" s="242"/>
      <c r="D242" s="243" t="s">
        <v>123</v>
      </c>
      <c r="E242" s="244" t="s">
        <v>1</v>
      </c>
      <c r="F242" s="245" t="s">
        <v>121</v>
      </c>
      <c r="G242" s="242"/>
      <c r="H242" s="246">
        <v>4</v>
      </c>
      <c r="I242" s="261"/>
      <c r="J242" s="242"/>
      <c r="L242" s="114"/>
      <c r="M242" s="117"/>
      <c r="T242" s="118"/>
      <c r="AT242" s="116" t="s">
        <v>123</v>
      </c>
      <c r="AU242" s="116" t="s">
        <v>82</v>
      </c>
      <c r="AV242" s="12" t="s">
        <v>82</v>
      </c>
      <c r="AW242" s="12" t="s">
        <v>29</v>
      </c>
      <c r="AX242" s="12" t="s">
        <v>72</v>
      </c>
      <c r="AY242" s="116" t="s">
        <v>115</v>
      </c>
    </row>
    <row r="243" spans="2:65" s="13" customFormat="1" x14ac:dyDescent="0.2">
      <c r="B243" s="247"/>
      <c r="C243" s="248"/>
      <c r="D243" s="243" t="s">
        <v>123</v>
      </c>
      <c r="E243" s="249" t="s">
        <v>1</v>
      </c>
      <c r="F243" s="250" t="s">
        <v>125</v>
      </c>
      <c r="G243" s="248"/>
      <c r="H243" s="251">
        <v>4</v>
      </c>
      <c r="I243" s="262"/>
      <c r="J243" s="248"/>
      <c r="L243" s="119"/>
      <c r="M243" s="121"/>
      <c r="T243" s="122"/>
      <c r="AT243" s="120" t="s">
        <v>123</v>
      </c>
      <c r="AU243" s="120" t="s">
        <v>82</v>
      </c>
      <c r="AV243" s="13" t="s">
        <v>121</v>
      </c>
      <c r="AW243" s="13" t="s">
        <v>29</v>
      </c>
      <c r="AX243" s="13" t="s">
        <v>80</v>
      </c>
      <c r="AY243" s="120" t="s">
        <v>115</v>
      </c>
    </row>
    <row r="244" spans="2:65" s="1" customFormat="1" ht="24.15" customHeight="1" x14ac:dyDescent="0.2">
      <c r="B244" s="175"/>
      <c r="C244" s="253" t="s">
        <v>298</v>
      </c>
      <c r="D244" s="253" t="s">
        <v>224</v>
      </c>
      <c r="E244" s="254" t="s">
        <v>299</v>
      </c>
      <c r="F244" s="255" t="s">
        <v>300</v>
      </c>
      <c r="G244" s="256" t="s">
        <v>276</v>
      </c>
      <c r="H244" s="257">
        <v>1</v>
      </c>
      <c r="I244" s="264">
        <v>0</v>
      </c>
      <c r="J244" s="258">
        <f>ROUND(I244*H244,2)</f>
        <v>0</v>
      </c>
      <c r="K244" s="125"/>
      <c r="L244" s="126"/>
      <c r="M244" s="127" t="s">
        <v>1</v>
      </c>
      <c r="N244" s="128" t="s">
        <v>37</v>
      </c>
      <c r="O244" s="110">
        <v>0</v>
      </c>
      <c r="P244" s="110">
        <f>O244*H244</f>
        <v>0</v>
      </c>
      <c r="Q244" s="110">
        <v>4.5499999999999999E-2</v>
      </c>
      <c r="R244" s="110">
        <f>Q244*H244</f>
        <v>4.5499999999999999E-2</v>
      </c>
      <c r="S244" s="110">
        <v>0</v>
      </c>
      <c r="T244" s="111">
        <f>S244*H244</f>
        <v>0</v>
      </c>
      <c r="AR244" s="112" t="s">
        <v>161</v>
      </c>
      <c r="AT244" s="112" t="s">
        <v>224</v>
      </c>
      <c r="AU244" s="112" t="s">
        <v>82</v>
      </c>
      <c r="AY244" s="15" t="s">
        <v>115</v>
      </c>
      <c r="BE244" s="113">
        <f>IF(N244="základní",J244,0)</f>
        <v>0</v>
      </c>
      <c r="BF244" s="113">
        <f>IF(N244="snížená",J244,0)</f>
        <v>0</v>
      </c>
      <c r="BG244" s="113">
        <f>IF(N244="zákl. přenesená",J244,0)</f>
        <v>0</v>
      </c>
      <c r="BH244" s="113">
        <f>IF(N244="sníž. přenesená",J244,0)</f>
        <v>0</v>
      </c>
      <c r="BI244" s="113">
        <f>IF(N244="nulová",J244,0)</f>
        <v>0</v>
      </c>
      <c r="BJ244" s="15" t="s">
        <v>80</v>
      </c>
      <c r="BK244" s="113">
        <f>ROUND(I244*H244,2)</f>
        <v>0</v>
      </c>
      <c r="BL244" s="15" t="s">
        <v>121</v>
      </c>
      <c r="BM244" s="112" t="s">
        <v>301</v>
      </c>
    </row>
    <row r="245" spans="2:65" s="12" customFormat="1" x14ac:dyDescent="0.2">
      <c r="B245" s="241"/>
      <c r="C245" s="242"/>
      <c r="D245" s="243" t="s">
        <v>123</v>
      </c>
      <c r="E245" s="244" t="s">
        <v>1</v>
      </c>
      <c r="F245" s="245" t="s">
        <v>80</v>
      </c>
      <c r="G245" s="242"/>
      <c r="H245" s="246">
        <v>1</v>
      </c>
      <c r="I245" s="261"/>
      <c r="J245" s="242"/>
      <c r="L245" s="114"/>
      <c r="M245" s="117"/>
      <c r="T245" s="118"/>
      <c r="AT245" s="116" t="s">
        <v>123</v>
      </c>
      <c r="AU245" s="116" t="s">
        <v>82</v>
      </c>
      <c r="AV245" s="12" t="s">
        <v>82</v>
      </c>
      <c r="AW245" s="12" t="s">
        <v>29</v>
      </c>
      <c r="AX245" s="12" t="s">
        <v>72</v>
      </c>
      <c r="AY245" s="116" t="s">
        <v>115</v>
      </c>
    </row>
    <row r="246" spans="2:65" s="13" customFormat="1" x14ac:dyDescent="0.2">
      <c r="B246" s="247"/>
      <c r="C246" s="248"/>
      <c r="D246" s="243" t="s">
        <v>123</v>
      </c>
      <c r="E246" s="249" t="s">
        <v>1</v>
      </c>
      <c r="F246" s="250" t="s">
        <v>125</v>
      </c>
      <c r="G246" s="248"/>
      <c r="H246" s="251">
        <v>1</v>
      </c>
      <c r="I246" s="262"/>
      <c r="J246" s="248"/>
      <c r="L246" s="119"/>
      <c r="M246" s="121"/>
      <c r="T246" s="122"/>
      <c r="AT246" s="120" t="s">
        <v>123</v>
      </c>
      <c r="AU246" s="120" t="s">
        <v>82</v>
      </c>
      <c r="AV246" s="13" t="s">
        <v>121</v>
      </c>
      <c r="AW246" s="13" t="s">
        <v>29</v>
      </c>
      <c r="AX246" s="13" t="s">
        <v>80</v>
      </c>
      <c r="AY246" s="120" t="s">
        <v>115</v>
      </c>
    </row>
    <row r="247" spans="2:65" s="1" customFormat="1" ht="49" customHeight="1" x14ac:dyDescent="0.2">
      <c r="B247" s="175"/>
      <c r="C247" s="235" t="s">
        <v>302</v>
      </c>
      <c r="D247" s="235" t="s">
        <v>117</v>
      </c>
      <c r="E247" s="236" t="s">
        <v>303</v>
      </c>
      <c r="F247" s="237" t="s">
        <v>304</v>
      </c>
      <c r="G247" s="238" t="s">
        <v>276</v>
      </c>
      <c r="H247" s="239">
        <v>6</v>
      </c>
      <c r="I247" s="259">
        <v>0</v>
      </c>
      <c r="J247" s="240">
        <f>ROUND(I247*H247,2)</f>
        <v>0</v>
      </c>
      <c r="K247" s="107"/>
      <c r="L247" s="26"/>
      <c r="M247" s="108" t="s">
        <v>1</v>
      </c>
      <c r="N247" s="109" t="s">
        <v>37</v>
      </c>
      <c r="O247" s="110">
        <v>2.601</v>
      </c>
      <c r="P247" s="110">
        <f>O247*H247</f>
        <v>15.606</v>
      </c>
      <c r="Q247" s="110">
        <v>0</v>
      </c>
      <c r="R247" s="110">
        <f>Q247*H247</f>
        <v>0</v>
      </c>
      <c r="S247" s="110">
        <v>0</v>
      </c>
      <c r="T247" s="111">
        <f>S247*H247</f>
        <v>0</v>
      </c>
      <c r="AR247" s="112" t="s">
        <v>121</v>
      </c>
      <c r="AT247" s="112" t="s">
        <v>117</v>
      </c>
      <c r="AU247" s="112" t="s">
        <v>82</v>
      </c>
      <c r="AY247" s="15" t="s">
        <v>115</v>
      </c>
      <c r="BE247" s="113">
        <f>IF(N247="základní",J247,0)</f>
        <v>0</v>
      </c>
      <c r="BF247" s="113">
        <f>IF(N247="snížená",J247,0)</f>
        <v>0</v>
      </c>
      <c r="BG247" s="113">
        <f>IF(N247="zákl. přenesená",J247,0)</f>
        <v>0</v>
      </c>
      <c r="BH247" s="113">
        <f>IF(N247="sníž. přenesená",J247,0)</f>
        <v>0</v>
      </c>
      <c r="BI247" s="113">
        <f>IF(N247="nulová",J247,0)</f>
        <v>0</v>
      </c>
      <c r="BJ247" s="15" t="s">
        <v>80</v>
      </c>
      <c r="BK247" s="113">
        <f>ROUND(I247*H247,2)</f>
        <v>0</v>
      </c>
      <c r="BL247" s="15" t="s">
        <v>121</v>
      </c>
      <c r="BM247" s="112" t="s">
        <v>305</v>
      </c>
    </row>
    <row r="248" spans="2:65" s="12" customFormat="1" x14ac:dyDescent="0.2">
      <c r="B248" s="241"/>
      <c r="C248" s="242"/>
      <c r="D248" s="243" t="s">
        <v>123</v>
      </c>
      <c r="E248" s="244" t="s">
        <v>1</v>
      </c>
      <c r="F248" s="245" t="s">
        <v>151</v>
      </c>
      <c r="G248" s="242"/>
      <c r="H248" s="246">
        <v>6</v>
      </c>
      <c r="I248" s="261"/>
      <c r="J248" s="242"/>
      <c r="L248" s="114"/>
      <c r="M248" s="117"/>
      <c r="T248" s="118"/>
      <c r="AT248" s="116" t="s">
        <v>123</v>
      </c>
      <c r="AU248" s="116" t="s">
        <v>82</v>
      </c>
      <c r="AV248" s="12" t="s">
        <v>82</v>
      </c>
      <c r="AW248" s="12" t="s">
        <v>29</v>
      </c>
      <c r="AX248" s="12" t="s">
        <v>72</v>
      </c>
      <c r="AY248" s="116" t="s">
        <v>115</v>
      </c>
    </row>
    <row r="249" spans="2:65" s="13" customFormat="1" x14ac:dyDescent="0.2">
      <c r="B249" s="247"/>
      <c r="C249" s="248"/>
      <c r="D249" s="243" t="s">
        <v>123</v>
      </c>
      <c r="E249" s="249" t="s">
        <v>1</v>
      </c>
      <c r="F249" s="250" t="s">
        <v>125</v>
      </c>
      <c r="G249" s="248"/>
      <c r="H249" s="251">
        <v>6</v>
      </c>
      <c r="I249" s="262"/>
      <c r="J249" s="248"/>
      <c r="L249" s="119"/>
      <c r="M249" s="121"/>
      <c r="T249" s="122"/>
      <c r="AT249" s="120" t="s">
        <v>123</v>
      </c>
      <c r="AU249" s="120" t="s">
        <v>82</v>
      </c>
      <c r="AV249" s="13" t="s">
        <v>121</v>
      </c>
      <c r="AW249" s="13" t="s">
        <v>29</v>
      </c>
      <c r="AX249" s="13" t="s">
        <v>80</v>
      </c>
      <c r="AY249" s="120" t="s">
        <v>115</v>
      </c>
    </row>
    <row r="250" spans="2:65" s="1" customFormat="1" ht="24.15" customHeight="1" x14ac:dyDescent="0.2">
      <c r="B250" s="175"/>
      <c r="C250" s="253" t="s">
        <v>306</v>
      </c>
      <c r="D250" s="253" t="s">
        <v>224</v>
      </c>
      <c r="E250" s="254" t="s">
        <v>307</v>
      </c>
      <c r="F250" s="255" t="s">
        <v>308</v>
      </c>
      <c r="G250" s="256" t="s">
        <v>276</v>
      </c>
      <c r="H250" s="257">
        <v>1</v>
      </c>
      <c r="I250" s="264">
        <v>0</v>
      </c>
      <c r="J250" s="258">
        <f>ROUND(I250*H250,2)</f>
        <v>0</v>
      </c>
      <c r="K250" s="125"/>
      <c r="L250" s="126"/>
      <c r="M250" s="127" t="s">
        <v>1</v>
      </c>
      <c r="N250" s="128" t="s">
        <v>37</v>
      </c>
      <c r="O250" s="110">
        <v>0</v>
      </c>
      <c r="P250" s="110">
        <f>O250*H250</f>
        <v>0</v>
      </c>
      <c r="Q250" s="110">
        <v>1.0500000000000001E-2</v>
      </c>
      <c r="R250" s="110">
        <f>Q250*H250</f>
        <v>1.0500000000000001E-2</v>
      </c>
      <c r="S250" s="110">
        <v>0</v>
      </c>
      <c r="T250" s="111">
        <f>S250*H250</f>
        <v>0</v>
      </c>
      <c r="AR250" s="112" t="s">
        <v>161</v>
      </c>
      <c r="AT250" s="112" t="s">
        <v>224</v>
      </c>
      <c r="AU250" s="112" t="s">
        <v>82</v>
      </c>
      <c r="AY250" s="15" t="s">
        <v>115</v>
      </c>
      <c r="BE250" s="113">
        <f>IF(N250="základní",J250,0)</f>
        <v>0</v>
      </c>
      <c r="BF250" s="113">
        <f>IF(N250="snížená",J250,0)</f>
        <v>0</v>
      </c>
      <c r="BG250" s="113">
        <f>IF(N250="zákl. přenesená",J250,0)</f>
        <v>0</v>
      </c>
      <c r="BH250" s="113">
        <f>IF(N250="sníž. přenesená",J250,0)</f>
        <v>0</v>
      </c>
      <c r="BI250" s="113">
        <f>IF(N250="nulová",J250,0)</f>
        <v>0</v>
      </c>
      <c r="BJ250" s="15" t="s">
        <v>80</v>
      </c>
      <c r="BK250" s="113">
        <f>ROUND(I250*H250,2)</f>
        <v>0</v>
      </c>
      <c r="BL250" s="15" t="s">
        <v>121</v>
      </c>
      <c r="BM250" s="112" t="s">
        <v>309</v>
      </c>
    </row>
    <row r="251" spans="2:65" s="12" customFormat="1" x14ac:dyDescent="0.2">
      <c r="B251" s="241"/>
      <c r="C251" s="242"/>
      <c r="D251" s="243" t="s">
        <v>123</v>
      </c>
      <c r="E251" s="244" t="s">
        <v>1</v>
      </c>
      <c r="F251" s="245" t="s">
        <v>80</v>
      </c>
      <c r="G251" s="242"/>
      <c r="H251" s="246">
        <v>1</v>
      </c>
      <c r="I251" s="261"/>
      <c r="J251" s="242"/>
      <c r="L251" s="114"/>
      <c r="M251" s="117"/>
      <c r="T251" s="118"/>
      <c r="AT251" s="116" t="s">
        <v>123</v>
      </c>
      <c r="AU251" s="116" t="s">
        <v>82</v>
      </c>
      <c r="AV251" s="12" t="s">
        <v>82</v>
      </c>
      <c r="AW251" s="12" t="s">
        <v>29</v>
      </c>
      <c r="AX251" s="12" t="s">
        <v>72</v>
      </c>
      <c r="AY251" s="116" t="s">
        <v>115</v>
      </c>
    </row>
    <row r="252" spans="2:65" s="13" customFormat="1" x14ac:dyDescent="0.2">
      <c r="B252" s="247"/>
      <c r="C252" s="248"/>
      <c r="D252" s="243" t="s">
        <v>123</v>
      </c>
      <c r="E252" s="249" t="s">
        <v>1</v>
      </c>
      <c r="F252" s="250" t="s">
        <v>125</v>
      </c>
      <c r="G252" s="248"/>
      <c r="H252" s="251">
        <v>1</v>
      </c>
      <c r="I252" s="262"/>
      <c r="J252" s="248"/>
      <c r="L252" s="119"/>
      <c r="M252" s="121"/>
      <c r="T252" s="122"/>
      <c r="AT252" s="120" t="s">
        <v>123</v>
      </c>
      <c r="AU252" s="120" t="s">
        <v>82</v>
      </c>
      <c r="AV252" s="13" t="s">
        <v>121</v>
      </c>
      <c r="AW252" s="13" t="s">
        <v>29</v>
      </c>
      <c r="AX252" s="13" t="s">
        <v>80</v>
      </c>
      <c r="AY252" s="120" t="s">
        <v>115</v>
      </c>
    </row>
    <row r="253" spans="2:65" s="1" customFormat="1" ht="24.15" customHeight="1" x14ac:dyDescent="0.2">
      <c r="B253" s="175"/>
      <c r="C253" s="253" t="s">
        <v>310</v>
      </c>
      <c r="D253" s="253" t="s">
        <v>224</v>
      </c>
      <c r="E253" s="254" t="s">
        <v>311</v>
      </c>
      <c r="F253" s="255" t="s">
        <v>312</v>
      </c>
      <c r="G253" s="256" t="s">
        <v>276</v>
      </c>
      <c r="H253" s="257">
        <v>1</v>
      </c>
      <c r="I253" s="264">
        <v>0</v>
      </c>
      <c r="J253" s="258">
        <f>ROUND(I253*H253,2)</f>
        <v>0</v>
      </c>
      <c r="K253" s="125"/>
      <c r="L253" s="126"/>
      <c r="M253" s="127" t="s">
        <v>1</v>
      </c>
      <c r="N253" s="128" t="s">
        <v>37</v>
      </c>
      <c r="O253" s="110">
        <v>0</v>
      </c>
      <c r="P253" s="110">
        <f>O253*H253</f>
        <v>0</v>
      </c>
      <c r="Q253" s="110">
        <v>1.6639999999999999E-2</v>
      </c>
      <c r="R253" s="110">
        <f>Q253*H253</f>
        <v>1.6639999999999999E-2</v>
      </c>
      <c r="S253" s="110">
        <v>0</v>
      </c>
      <c r="T253" s="111">
        <f>S253*H253</f>
        <v>0</v>
      </c>
      <c r="AR253" s="112" t="s">
        <v>161</v>
      </c>
      <c r="AT253" s="112" t="s">
        <v>224</v>
      </c>
      <c r="AU253" s="112" t="s">
        <v>82</v>
      </c>
      <c r="AY253" s="15" t="s">
        <v>115</v>
      </c>
      <c r="BE253" s="113">
        <f>IF(N253="základní",J253,0)</f>
        <v>0</v>
      </c>
      <c r="BF253" s="113">
        <f>IF(N253="snížená",J253,0)</f>
        <v>0</v>
      </c>
      <c r="BG253" s="113">
        <f>IF(N253="zákl. přenesená",J253,0)</f>
        <v>0</v>
      </c>
      <c r="BH253" s="113">
        <f>IF(N253="sníž. přenesená",J253,0)</f>
        <v>0</v>
      </c>
      <c r="BI253" s="113">
        <f>IF(N253="nulová",J253,0)</f>
        <v>0</v>
      </c>
      <c r="BJ253" s="15" t="s">
        <v>80</v>
      </c>
      <c r="BK253" s="113">
        <f>ROUND(I253*H253,2)</f>
        <v>0</v>
      </c>
      <c r="BL253" s="15" t="s">
        <v>121</v>
      </c>
      <c r="BM253" s="112" t="s">
        <v>313</v>
      </c>
    </row>
    <row r="254" spans="2:65" s="12" customFormat="1" x14ac:dyDescent="0.2">
      <c r="B254" s="241"/>
      <c r="C254" s="242"/>
      <c r="D254" s="243" t="s">
        <v>123</v>
      </c>
      <c r="E254" s="244" t="s">
        <v>1</v>
      </c>
      <c r="F254" s="245" t="s">
        <v>80</v>
      </c>
      <c r="G254" s="242"/>
      <c r="H254" s="246">
        <v>1</v>
      </c>
      <c r="I254" s="261"/>
      <c r="J254" s="242"/>
      <c r="L254" s="114"/>
      <c r="M254" s="117"/>
      <c r="T254" s="118"/>
      <c r="AT254" s="116" t="s">
        <v>123</v>
      </c>
      <c r="AU254" s="116" t="s">
        <v>82</v>
      </c>
      <c r="AV254" s="12" t="s">
        <v>82</v>
      </c>
      <c r="AW254" s="12" t="s">
        <v>29</v>
      </c>
      <c r="AX254" s="12" t="s">
        <v>72</v>
      </c>
      <c r="AY254" s="116" t="s">
        <v>115</v>
      </c>
    </row>
    <row r="255" spans="2:65" s="13" customFormat="1" x14ac:dyDescent="0.2">
      <c r="B255" s="247"/>
      <c r="C255" s="248"/>
      <c r="D255" s="243" t="s">
        <v>123</v>
      </c>
      <c r="E255" s="249" t="s">
        <v>1</v>
      </c>
      <c r="F255" s="250" t="s">
        <v>125</v>
      </c>
      <c r="G255" s="248"/>
      <c r="H255" s="251">
        <v>1</v>
      </c>
      <c r="I255" s="262"/>
      <c r="J255" s="248"/>
      <c r="L255" s="119"/>
      <c r="M255" s="121"/>
      <c r="T255" s="122"/>
      <c r="AT255" s="120" t="s">
        <v>123</v>
      </c>
      <c r="AU255" s="120" t="s">
        <v>82</v>
      </c>
      <c r="AV255" s="13" t="s">
        <v>121</v>
      </c>
      <c r="AW255" s="13" t="s">
        <v>29</v>
      </c>
      <c r="AX255" s="13" t="s">
        <v>80</v>
      </c>
      <c r="AY255" s="120" t="s">
        <v>115</v>
      </c>
    </row>
    <row r="256" spans="2:65" s="1" customFormat="1" ht="24.15" customHeight="1" x14ac:dyDescent="0.2">
      <c r="B256" s="175"/>
      <c r="C256" s="253" t="s">
        <v>314</v>
      </c>
      <c r="D256" s="253" t="s">
        <v>224</v>
      </c>
      <c r="E256" s="254" t="s">
        <v>315</v>
      </c>
      <c r="F256" s="255" t="s">
        <v>316</v>
      </c>
      <c r="G256" s="256" t="s">
        <v>276</v>
      </c>
      <c r="H256" s="257">
        <v>2</v>
      </c>
      <c r="I256" s="264">
        <v>0</v>
      </c>
      <c r="J256" s="258">
        <f>ROUND(I256*H256,2)</f>
        <v>0</v>
      </c>
      <c r="K256" s="125"/>
      <c r="L256" s="126"/>
      <c r="M256" s="127" t="s">
        <v>1</v>
      </c>
      <c r="N256" s="128" t="s">
        <v>37</v>
      </c>
      <c r="O256" s="110">
        <v>0</v>
      </c>
      <c r="P256" s="110">
        <f>O256*H256</f>
        <v>0</v>
      </c>
      <c r="Q256" s="110">
        <v>2.4799999999999999E-2</v>
      </c>
      <c r="R256" s="110">
        <f>Q256*H256</f>
        <v>4.9599999999999998E-2</v>
      </c>
      <c r="S256" s="110">
        <v>0</v>
      </c>
      <c r="T256" s="111">
        <f>S256*H256</f>
        <v>0</v>
      </c>
      <c r="AR256" s="112" t="s">
        <v>161</v>
      </c>
      <c r="AT256" s="112" t="s">
        <v>224</v>
      </c>
      <c r="AU256" s="112" t="s">
        <v>82</v>
      </c>
      <c r="AY256" s="15" t="s">
        <v>115</v>
      </c>
      <c r="BE256" s="113">
        <f>IF(N256="základní",J256,0)</f>
        <v>0</v>
      </c>
      <c r="BF256" s="113">
        <f>IF(N256="snížená",J256,0)</f>
        <v>0</v>
      </c>
      <c r="BG256" s="113">
        <f>IF(N256="zákl. přenesená",J256,0)</f>
        <v>0</v>
      </c>
      <c r="BH256" s="113">
        <f>IF(N256="sníž. přenesená",J256,0)</f>
        <v>0</v>
      </c>
      <c r="BI256" s="113">
        <f>IF(N256="nulová",J256,0)</f>
        <v>0</v>
      </c>
      <c r="BJ256" s="15" t="s">
        <v>80</v>
      </c>
      <c r="BK256" s="113">
        <f>ROUND(I256*H256,2)</f>
        <v>0</v>
      </c>
      <c r="BL256" s="15" t="s">
        <v>121</v>
      </c>
      <c r="BM256" s="112" t="s">
        <v>317</v>
      </c>
    </row>
    <row r="257" spans="2:65" s="12" customFormat="1" x14ac:dyDescent="0.2">
      <c r="B257" s="241"/>
      <c r="C257" s="242"/>
      <c r="D257" s="243" t="s">
        <v>123</v>
      </c>
      <c r="E257" s="244" t="s">
        <v>1</v>
      </c>
      <c r="F257" s="245" t="s">
        <v>82</v>
      </c>
      <c r="G257" s="242"/>
      <c r="H257" s="246">
        <v>2</v>
      </c>
      <c r="I257" s="261"/>
      <c r="J257" s="242"/>
      <c r="L257" s="114"/>
      <c r="M257" s="117"/>
      <c r="T257" s="118"/>
      <c r="AT257" s="116" t="s">
        <v>123</v>
      </c>
      <c r="AU257" s="116" t="s">
        <v>82</v>
      </c>
      <c r="AV257" s="12" t="s">
        <v>82</v>
      </c>
      <c r="AW257" s="12" t="s">
        <v>29</v>
      </c>
      <c r="AX257" s="12" t="s">
        <v>72</v>
      </c>
      <c r="AY257" s="116" t="s">
        <v>115</v>
      </c>
    </row>
    <row r="258" spans="2:65" s="13" customFormat="1" x14ac:dyDescent="0.2">
      <c r="B258" s="247"/>
      <c r="C258" s="248"/>
      <c r="D258" s="243" t="s">
        <v>123</v>
      </c>
      <c r="E258" s="249" t="s">
        <v>1</v>
      </c>
      <c r="F258" s="250" t="s">
        <v>125</v>
      </c>
      <c r="G258" s="248"/>
      <c r="H258" s="251">
        <v>2</v>
      </c>
      <c r="I258" s="262"/>
      <c r="J258" s="248"/>
      <c r="L258" s="119"/>
      <c r="M258" s="121"/>
      <c r="T258" s="122"/>
      <c r="AT258" s="120" t="s">
        <v>123</v>
      </c>
      <c r="AU258" s="120" t="s">
        <v>82</v>
      </c>
      <c r="AV258" s="13" t="s">
        <v>121</v>
      </c>
      <c r="AW258" s="13" t="s">
        <v>29</v>
      </c>
      <c r="AX258" s="13" t="s">
        <v>80</v>
      </c>
      <c r="AY258" s="120" t="s">
        <v>115</v>
      </c>
    </row>
    <row r="259" spans="2:65" s="1" customFormat="1" ht="49" customHeight="1" x14ac:dyDescent="0.2">
      <c r="B259" s="175"/>
      <c r="C259" s="235" t="s">
        <v>318</v>
      </c>
      <c r="D259" s="235" t="s">
        <v>117</v>
      </c>
      <c r="E259" s="236" t="s">
        <v>319</v>
      </c>
      <c r="F259" s="237" t="s">
        <v>320</v>
      </c>
      <c r="G259" s="238" t="s">
        <v>276</v>
      </c>
      <c r="H259" s="239">
        <v>2</v>
      </c>
      <c r="I259" s="259">
        <v>0</v>
      </c>
      <c r="J259" s="240">
        <f>ROUND(I259*H259,2)</f>
        <v>0</v>
      </c>
      <c r="K259" s="107"/>
      <c r="L259" s="26"/>
      <c r="M259" s="108" t="s">
        <v>1</v>
      </c>
      <c r="N259" s="109" t="s">
        <v>37</v>
      </c>
      <c r="O259" s="110">
        <v>2.2919999999999998</v>
      </c>
      <c r="P259" s="110">
        <f>O259*H259</f>
        <v>4.5839999999999996</v>
      </c>
      <c r="Q259" s="110">
        <v>0</v>
      </c>
      <c r="R259" s="110">
        <f>Q259*H259</f>
        <v>0</v>
      </c>
      <c r="S259" s="110">
        <v>0</v>
      </c>
      <c r="T259" s="111">
        <f>S259*H259</f>
        <v>0</v>
      </c>
      <c r="AR259" s="112" t="s">
        <v>121</v>
      </c>
      <c r="AT259" s="112" t="s">
        <v>117</v>
      </c>
      <c r="AU259" s="112" t="s">
        <v>82</v>
      </c>
      <c r="AY259" s="15" t="s">
        <v>115</v>
      </c>
      <c r="BE259" s="113">
        <f>IF(N259="základní",J259,0)</f>
        <v>0</v>
      </c>
      <c r="BF259" s="113">
        <f>IF(N259="snížená",J259,0)</f>
        <v>0</v>
      </c>
      <c r="BG259" s="113">
        <f>IF(N259="zákl. přenesená",J259,0)</f>
        <v>0</v>
      </c>
      <c r="BH259" s="113">
        <f>IF(N259="sníž. přenesená",J259,0)</f>
        <v>0</v>
      </c>
      <c r="BI259" s="113">
        <f>IF(N259="nulová",J259,0)</f>
        <v>0</v>
      </c>
      <c r="BJ259" s="15" t="s">
        <v>80</v>
      </c>
      <c r="BK259" s="113">
        <f>ROUND(I259*H259,2)</f>
        <v>0</v>
      </c>
      <c r="BL259" s="15" t="s">
        <v>121</v>
      </c>
      <c r="BM259" s="112" t="s">
        <v>321</v>
      </c>
    </row>
    <row r="260" spans="2:65" s="12" customFormat="1" x14ac:dyDescent="0.2">
      <c r="B260" s="241"/>
      <c r="C260" s="242"/>
      <c r="D260" s="243" t="s">
        <v>123</v>
      </c>
      <c r="E260" s="244" t="s">
        <v>1</v>
      </c>
      <c r="F260" s="245" t="s">
        <v>82</v>
      </c>
      <c r="G260" s="242"/>
      <c r="H260" s="246">
        <v>2</v>
      </c>
      <c r="I260" s="261"/>
      <c r="J260" s="242"/>
      <c r="L260" s="114"/>
      <c r="M260" s="117"/>
      <c r="T260" s="118"/>
      <c r="AT260" s="116" t="s">
        <v>123</v>
      </c>
      <c r="AU260" s="116" t="s">
        <v>82</v>
      </c>
      <c r="AV260" s="12" t="s">
        <v>82</v>
      </c>
      <c r="AW260" s="12" t="s">
        <v>29</v>
      </c>
      <c r="AX260" s="12" t="s">
        <v>72</v>
      </c>
      <c r="AY260" s="116" t="s">
        <v>115</v>
      </c>
    </row>
    <row r="261" spans="2:65" s="13" customFormat="1" x14ac:dyDescent="0.2">
      <c r="B261" s="247"/>
      <c r="C261" s="248"/>
      <c r="D261" s="243" t="s">
        <v>123</v>
      </c>
      <c r="E261" s="249" t="s">
        <v>1</v>
      </c>
      <c r="F261" s="250" t="s">
        <v>125</v>
      </c>
      <c r="G261" s="248"/>
      <c r="H261" s="251">
        <v>2</v>
      </c>
      <c r="I261" s="262"/>
      <c r="J261" s="248"/>
      <c r="L261" s="119"/>
      <c r="M261" s="121"/>
      <c r="T261" s="122"/>
      <c r="AT261" s="120" t="s">
        <v>123</v>
      </c>
      <c r="AU261" s="120" t="s">
        <v>82</v>
      </c>
      <c r="AV261" s="13" t="s">
        <v>121</v>
      </c>
      <c r="AW261" s="13" t="s">
        <v>29</v>
      </c>
      <c r="AX261" s="13" t="s">
        <v>80</v>
      </c>
      <c r="AY261" s="120" t="s">
        <v>115</v>
      </c>
    </row>
    <row r="262" spans="2:65" s="1" customFormat="1" ht="21.75" customHeight="1" x14ac:dyDescent="0.2">
      <c r="B262" s="175"/>
      <c r="C262" s="253" t="s">
        <v>322</v>
      </c>
      <c r="D262" s="253" t="s">
        <v>224</v>
      </c>
      <c r="E262" s="254" t="s">
        <v>323</v>
      </c>
      <c r="F262" s="255" t="s">
        <v>324</v>
      </c>
      <c r="G262" s="256" t="s">
        <v>276</v>
      </c>
      <c r="H262" s="257">
        <v>1</v>
      </c>
      <c r="I262" s="264">
        <v>0</v>
      </c>
      <c r="J262" s="258">
        <f>ROUND(I262*H262,2)</f>
        <v>0</v>
      </c>
      <c r="K262" s="125"/>
      <c r="L262" s="126"/>
      <c r="M262" s="127" t="s">
        <v>1</v>
      </c>
      <c r="N262" s="128" t="s">
        <v>37</v>
      </c>
      <c r="O262" s="110">
        <v>0</v>
      </c>
      <c r="P262" s="110">
        <f>O262*H262</f>
        <v>0</v>
      </c>
      <c r="Q262" s="110">
        <v>4.5999999999999999E-2</v>
      </c>
      <c r="R262" s="110">
        <f>Q262*H262</f>
        <v>4.5999999999999999E-2</v>
      </c>
      <c r="S262" s="110">
        <v>0</v>
      </c>
      <c r="T262" s="111">
        <f>S262*H262</f>
        <v>0</v>
      </c>
      <c r="AR262" s="112" t="s">
        <v>161</v>
      </c>
      <c r="AT262" s="112" t="s">
        <v>224</v>
      </c>
      <c r="AU262" s="112" t="s">
        <v>82</v>
      </c>
      <c r="AY262" s="15" t="s">
        <v>115</v>
      </c>
      <c r="BE262" s="113">
        <f>IF(N262="základní",J262,0)</f>
        <v>0</v>
      </c>
      <c r="BF262" s="113">
        <f>IF(N262="snížená",J262,0)</f>
        <v>0</v>
      </c>
      <c r="BG262" s="113">
        <f>IF(N262="zákl. přenesená",J262,0)</f>
        <v>0</v>
      </c>
      <c r="BH262" s="113">
        <f>IF(N262="sníž. přenesená",J262,0)</f>
        <v>0</v>
      </c>
      <c r="BI262" s="113">
        <f>IF(N262="nulová",J262,0)</f>
        <v>0</v>
      </c>
      <c r="BJ262" s="15" t="s">
        <v>80</v>
      </c>
      <c r="BK262" s="113">
        <f>ROUND(I262*H262,2)</f>
        <v>0</v>
      </c>
      <c r="BL262" s="15" t="s">
        <v>121</v>
      </c>
      <c r="BM262" s="112" t="s">
        <v>325</v>
      </c>
    </row>
    <row r="263" spans="2:65" s="12" customFormat="1" x14ac:dyDescent="0.2">
      <c r="B263" s="241"/>
      <c r="C263" s="242"/>
      <c r="D263" s="243" t="s">
        <v>123</v>
      </c>
      <c r="E263" s="244" t="s">
        <v>1</v>
      </c>
      <c r="F263" s="245" t="s">
        <v>80</v>
      </c>
      <c r="G263" s="242"/>
      <c r="H263" s="246">
        <v>1</v>
      </c>
      <c r="I263" s="261"/>
      <c r="J263" s="242"/>
      <c r="L263" s="114"/>
      <c r="M263" s="117"/>
      <c r="T263" s="118"/>
      <c r="AT263" s="116" t="s">
        <v>123</v>
      </c>
      <c r="AU263" s="116" t="s">
        <v>82</v>
      </c>
      <c r="AV263" s="12" t="s">
        <v>82</v>
      </c>
      <c r="AW263" s="12" t="s">
        <v>29</v>
      </c>
      <c r="AX263" s="12" t="s">
        <v>72</v>
      </c>
      <c r="AY263" s="116" t="s">
        <v>115</v>
      </c>
    </row>
    <row r="264" spans="2:65" s="13" customFormat="1" x14ac:dyDescent="0.2">
      <c r="B264" s="247"/>
      <c r="C264" s="248"/>
      <c r="D264" s="243" t="s">
        <v>123</v>
      </c>
      <c r="E264" s="249" t="s">
        <v>1</v>
      </c>
      <c r="F264" s="250" t="s">
        <v>125</v>
      </c>
      <c r="G264" s="248"/>
      <c r="H264" s="251">
        <v>1</v>
      </c>
      <c r="I264" s="262"/>
      <c r="J264" s="248"/>
      <c r="L264" s="119"/>
      <c r="M264" s="121"/>
      <c r="T264" s="122"/>
      <c r="AT264" s="120" t="s">
        <v>123</v>
      </c>
      <c r="AU264" s="120" t="s">
        <v>82</v>
      </c>
      <c r="AV264" s="13" t="s">
        <v>121</v>
      </c>
      <c r="AW264" s="13" t="s">
        <v>29</v>
      </c>
      <c r="AX264" s="13" t="s">
        <v>80</v>
      </c>
      <c r="AY264" s="120" t="s">
        <v>115</v>
      </c>
    </row>
    <row r="265" spans="2:65" s="1" customFormat="1" ht="44.25" customHeight="1" x14ac:dyDescent="0.2">
      <c r="B265" s="175"/>
      <c r="C265" s="235" t="s">
        <v>326</v>
      </c>
      <c r="D265" s="235" t="s">
        <v>117</v>
      </c>
      <c r="E265" s="236" t="s">
        <v>327</v>
      </c>
      <c r="F265" s="237" t="s">
        <v>328</v>
      </c>
      <c r="G265" s="238" t="s">
        <v>276</v>
      </c>
      <c r="H265" s="239">
        <v>1</v>
      </c>
      <c r="I265" s="259">
        <v>0</v>
      </c>
      <c r="J265" s="240">
        <f>ROUND(I265*H265,2)</f>
        <v>0</v>
      </c>
      <c r="K265" s="107"/>
      <c r="L265" s="26"/>
      <c r="M265" s="108" t="s">
        <v>1</v>
      </c>
      <c r="N265" s="109" t="s">
        <v>37</v>
      </c>
      <c r="O265" s="110">
        <v>1.4350000000000001</v>
      </c>
      <c r="P265" s="110">
        <f>O265*H265</f>
        <v>1.4350000000000001</v>
      </c>
      <c r="Q265" s="110">
        <v>4.2900000000000004E-3</v>
      </c>
      <c r="R265" s="110">
        <f>Q265*H265</f>
        <v>4.2900000000000004E-3</v>
      </c>
      <c r="S265" s="110">
        <v>0</v>
      </c>
      <c r="T265" s="111">
        <f>S265*H265</f>
        <v>0</v>
      </c>
      <c r="AR265" s="112" t="s">
        <v>121</v>
      </c>
      <c r="AT265" s="112" t="s">
        <v>117</v>
      </c>
      <c r="AU265" s="112" t="s">
        <v>82</v>
      </c>
      <c r="AY265" s="15" t="s">
        <v>115</v>
      </c>
      <c r="BE265" s="113">
        <f>IF(N265="základní",J265,0)</f>
        <v>0</v>
      </c>
      <c r="BF265" s="113">
        <f>IF(N265="snížená",J265,0)</f>
        <v>0</v>
      </c>
      <c r="BG265" s="113">
        <f>IF(N265="zákl. přenesená",J265,0)</f>
        <v>0</v>
      </c>
      <c r="BH265" s="113">
        <f>IF(N265="sníž. přenesená",J265,0)</f>
        <v>0</v>
      </c>
      <c r="BI265" s="113">
        <f>IF(N265="nulová",J265,0)</f>
        <v>0</v>
      </c>
      <c r="BJ265" s="15" t="s">
        <v>80</v>
      </c>
      <c r="BK265" s="113">
        <f>ROUND(I265*H265,2)</f>
        <v>0</v>
      </c>
      <c r="BL265" s="15" t="s">
        <v>121</v>
      </c>
      <c r="BM265" s="112" t="s">
        <v>329</v>
      </c>
    </row>
    <row r="266" spans="2:65" s="12" customFormat="1" x14ac:dyDescent="0.2">
      <c r="B266" s="241"/>
      <c r="C266" s="242"/>
      <c r="D266" s="243" t="s">
        <v>123</v>
      </c>
      <c r="E266" s="244" t="s">
        <v>1</v>
      </c>
      <c r="F266" s="245" t="s">
        <v>80</v>
      </c>
      <c r="G266" s="242"/>
      <c r="H266" s="246">
        <v>1</v>
      </c>
      <c r="I266" s="261"/>
      <c r="J266" s="242"/>
      <c r="L266" s="114"/>
      <c r="M266" s="117"/>
      <c r="T266" s="118"/>
      <c r="AT266" s="116" t="s">
        <v>123</v>
      </c>
      <c r="AU266" s="116" t="s">
        <v>82</v>
      </c>
      <c r="AV266" s="12" t="s">
        <v>82</v>
      </c>
      <c r="AW266" s="12" t="s">
        <v>29</v>
      </c>
      <c r="AX266" s="12" t="s">
        <v>72</v>
      </c>
      <c r="AY266" s="116" t="s">
        <v>115</v>
      </c>
    </row>
    <row r="267" spans="2:65" s="13" customFormat="1" x14ac:dyDescent="0.2">
      <c r="B267" s="247"/>
      <c r="C267" s="248"/>
      <c r="D267" s="243" t="s">
        <v>123</v>
      </c>
      <c r="E267" s="249" t="s">
        <v>1</v>
      </c>
      <c r="F267" s="250" t="s">
        <v>125</v>
      </c>
      <c r="G267" s="248"/>
      <c r="H267" s="251">
        <v>1</v>
      </c>
      <c r="I267" s="262"/>
      <c r="J267" s="248"/>
      <c r="L267" s="119"/>
      <c r="M267" s="121"/>
      <c r="T267" s="122"/>
      <c r="AT267" s="120" t="s">
        <v>123</v>
      </c>
      <c r="AU267" s="120" t="s">
        <v>82</v>
      </c>
      <c r="AV267" s="13" t="s">
        <v>121</v>
      </c>
      <c r="AW267" s="13" t="s">
        <v>29</v>
      </c>
      <c r="AX267" s="13" t="s">
        <v>80</v>
      </c>
      <c r="AY267" s="120" t="s">
        <v>115</v>
      </c>
    </row>
    <row r="268" spans="2:65" s="1" customFormat="1" ht="21.75" customHeight="1" x14ac:dyDescent="0.2">
      <c r="B268" s="175"/>
      <c r="C268" s="253" t="s">
        <v>330</v>
      </c>
      <c r="D268" s="253" t="s">
        <v>224</v>
      </c>
      <c r="E268" s="254" t="s">
        <v>331</v>
      </c>
      <c r="F268" s="255" t="s">
        <v>332</v>
      </c>
      <c r="G268" s="256" t="s">
        <v>276</v>
      </c>
      <c r="H268" s="257">
        <v>2</v>
      </c>
      <c r="I268" s="264">
        <v>0</v>
      </c>
      <c r="J268" s="258">
        <f>ROUND(I268*H268,2)</f>
        <v>0</v>
      </c>
      <c r="K268" s="125"/>
      <c r="L268" s="126"/>
      <c r="M268" s="127" t="s">
        <v>1</v>
      </c>
      <c r="N268" s="128" t="s">
        <v>37</v>
      </c>
      <c r="O268" s="110">
        <v>0</v>
      </c>
      <c r="P268" s="110">
        <f>O268*H268</f>
        <v>0</v>
      </c>
      <c r="Q268" s="110">
        <v>6.5000000000000002E-2</v>
      </c>
      <c r="R268" s="110">
        <f>Q268*H268</f>
        <v>0.13</v>
      </c>
      <c r="S268" s="110">
        <v>0</v>
      </c>
      <c r="T268" s="111">
        <f>S268*H268</f>
        <v>0</v>
      </c>
      <c r="AR268" s="112" t="s">
        <v>161</v>
      </c>
      <c r="AT268" s="112" t="s">
        <v>224</v>
      </c>
      <c r="AU268" s="112" t="s">
        <v>82</v>
      </c>
      <c r="AY268" s="15" t="s">
        <v>115</v>
      </c>
      <c r="BE268" s="113">
        <f>IF(N268="základní",J268,0)</f>
        <v>0</v>
      </c>
      <c r="BF268" s="113">
        <f>IF(N268="snížená",J268,0)</f>
        <v>0</v>
      </c>
      <c r="BG268" s="113">
        <f>IF(N268="zákl. přenesená",J268,0)</f>
        <v>0</v>
      </c>
      <c r="BH268" s="113">
        <f>IF(N268="sníž. přenesená",J268,0)</f>
        <v>0</v>
      </c>
      <c r="BI268" s="113">
        <f>IF(N268="nulová",J268,0)</f>
        <v>0</v>
      </c>
      <c r="BJ268" s="15" t="s">
        <v>80</v>
      </c>
      <c r="BK268" s="113">
        <f>ROUND(I268*H268,2)</f>
        <v>0</v>
      </c>
      <c r="BL268" s="15" t="s">
        <v>121</v>
      </c>
      <c r="BM268" s="112" t="s">
        <v>333</v>
      </c>
    </row>
    <row r="269" spans="2:65" s="12" customFormat="1" x14ac:dyDescent="0.2">
      <c r="B269" s="241"/>
      <c r="C269" s="242"/>
      <c r="D269" s="243" t="s">
        <v>123</v>
      </c>
      <c r="E269" s="244" t="s">
        <v>1</v>
      </c>
      <c r="F269" s="245" t="s">
        <v>82</v>
      </c>
      <c r="G269" s="242"/>
      <c r="H269" s="246">
        <v>2</v>
      </c>
      <c r="I269" s="261"/>
      <c r="J269" s="242"/>
      <c r="L269" s="114"/>
      <c r="M269" s="117"/>
      <c r="T269" s="118"/>
      <c r="AT269" s="116" t="s">
        <v>123</v>
      </c>
      <c r="AU269" s="116" t="s">
        <v>82</v>
      </c>
      <c r="AV269" s="12" t="s">
        <v>82</v>
      </c>
      <c r="AW269" s="12" t="s">
        <v>29</v>
      </c>
      <c r="AX269" s="12" t="s">
        <v>72</v>
      </c>
      <c r="AY269" s="116" t="s">
        <v>115</v>
      </c>
    </row>
    <row r="270" spans="2:65" s="13" customFormat="1" x14ac:dyDescent="0.2">
      <c r="B270" s="247"/>
      <c r="C270" s="248"/>
      <c r="D270" s="243" t="s">
        <v>123</v>
      </c>
      <c r="E270" s="249" t="s">
        <v>1</v>
      </c>
      <c r="F270" s="250" t="s">
        <v>125</v>
      </c>
      <c r="G270" s="248"/>
      <c r="H270" s="251">
        <v>2</v>
      </c>
      <c r="I270" s="262"/>
      <c r="J270" s="248"/>
      <c r="L270" s="119"/>
      <c r="M270" s="121"/>
      <c r="T270" s="122"/>
      <c r="AT270" s="120" t="s">
        <v>123</v>
      </c>
      <c r="AU270" s="120" t="s">
        <v>82</v>
      </c>
      <c r="AV270" s="13" t="s">
        <v>121</v>
      </c>
      <c r="AW270" s="13" t="s">
        <v>29</v>
      </c>
      <c r="AX270" s="13" t="s">
        <v>80</v>
      </c>
      <c r="AY270" s="120" t="s">
        <v>115</v>
      </c>
    </row>
    <row r="271" spans="2:65" s="1" customFormat="1" ht="37.75" customHeight="1" x14ac:dyDescent="0.2">
      <c r="B271" s="175"/>
      <c r="C271" s="235" t="s">
        <v>334</v>
      </c>
      <c r="D271" s="235" t="s">
        <v>117</v>
      </c>
      <c r="E271" s="236" t="s">
        <v>335</v>
      </c>
      <c r="F271" s="237" t="s">
        <v>336</v>
      </c>
      <c r="G271" s="238" t="s">
        <v>337</v>
      </c>
      <c r="H271" s="239">
        <v>82</v>
      </c>
      <c r="I271" s="259">
        <v>0</v>
      </c>
      <c r="J271" s="240">
        <f>ROUND(I271*H271,2)</f>
        <v>0</v>
      </c>
      <c r="K271" s="107"/>
      <c r="L271" s="26"/>
      <c r="M271" s="108" t="s">
        <v>1</v>
      </c>
      <c r="N271" s="109" t="s">
        <v>37</v>
      </c>
      <c r="O271" s="110">
        <v>0.29199999999999998</v>
      </c>
      <c r="P271" s="110">
        <f>O271*H271</f>
        <v>23.943999999999999</v>
      </c>
      <c r="Q271" s="110">
        <v>1.0000000000000001E-5</v>
      </c>
      <c r="R271" s="110">
        <f>Q271*H271</f>
        <v>8.2000000000000009E-4</v>
      </c>
      <c r="S271" s="110">
        <v>0</v>
      </c>
      <c r="T271" s="111">
        <f>S271*H271</f>
        <v>0</v>
      </c>
      <c r="AR271" s="112" t="s">
        <v>121</v>
      </c>
      <c r="AT271" s="112" t="s">
        <v>117</v>
      </c>
      <c r="AU271" s="112" t="s">
        <v>82</v>
      </c>
      <c r="AY271" s="15" t="s">
        <v>115</v>
      </c>
      <c r="BE271" s="113">
        <f>IF(N271="základní",J271,0)</f>
        <v>0</v>
      </c>
      <c r="BF271" s="113">
        <f>IF(N271="snížená",J271,0)</f>
        <v>0</v>
      </c>
      <c r="BG271" s="113">
        <f>IF(N271="zákl. přenesená",J271,0)</f>
        <v>0</v>
      </c>
      <c r="BH271" s="113">
        <f>IF(N271="sníž. přenesená",J271,0)</f>
        <v>0</v>
      </c>
      <c r="BI271" s="113">
        <f>IF(N271="nulová",J271,0)</f>
        <v>0</v>
      </c>
      <c r="BJ271" s="15" t="s">
        <v>80</v>
      </c>
      <c r="BK271" s="113">
        <f>ROUND(I271*H271,2)</f>
        <v>0</v>
      </c>
      <c r="BL271" s="15" t="s">
        <v>121</v>
      </c>
      <c r="BM271" s="112" t="s">
        <v>338</v>
      </c>
    </row>
    <row r="272" spans="2:65" s="1" customFormat="1" ht="16.5" customHeight="1" x14ac:dyDescent="0.2">
      <c r="B272" s="175"/>
      <c r="C272" s="253" t="s">
        <v>339</v>
      </c>
      <c r="D272" s="253" t="s">
        <v>224</v>
      </c>
      <c r="E272" s="254" t="s">
        <v>340</v>
      </c>
      <c r="F272" s="255" t="s">
        <v>341</v>
      </c>
      <c r="G272" s="256" t="s">
        <v>276</v>
      </c>
      <c r="H272" s="257">
        <v>2</v>
      </c>
      <c r="I272" s="264">
        <v>0</v>
      </c>
      <c r="J272" s="258">
        <f>ROUND(I272*H272,2)</f>
        <v>0</v>
      </c>
      <c r="K272" s="125"/>
      <c r="L272" s="126"/>
      <c r="M272" s="127" t="s">
        <v>1</v>
      </c>
      <c r="N272" s="128" t="s">
        <v>37</v>
      </c>
      <c r="O272" s="110">
        <v>0</v>
      </c>
      <c r="P272" s="110">
        <f>O272*H272</f>
        <v>0</v>
      </c>
      <c r="Q272" s="110">
        <v>0</v>
      </c>
      <c r="R272" s="110">
        <f>Q272*H272</f>
        <v>0</v>
      </c>
      <c r="S272" s="110">
        <v>0</v>
      </c>
      <c r="T272" s="111">
        <f>S272*H272</f>
        <v>0</v>
      </c>
      <c r="AR272" s="112" t="s">
        <v>161</v>
      </c>
      <c r="AT272" s="112" t="s">
        <v>224</v>
      </c>
      <c r="AU272" s="112" t="s">
        <v>82</v>
      </c>
      <c r="AY272" s="15" t="s">
        <v>115</v>
      </c>
      <c r="BE272" s="113">
        <f>IF(N272="základní",J272,0)</f>
        <v>0</v>
      </c>
      <c r="BF272" s="113">
        <f>IF(N272="snížená",J272,0)</f>
        <v>0</v>
      </c>
      <c r="BG272" s="113">
        <f>IF(N272="zákl. přenesená",J272,0)</f>
        <v>0</v>
      </c>
      <c r="BH272" s="113">
        <f>IF(N272="sníž. přenesená",J272,0)</f>
        <v>0</v>
      </c>
      <c r="BI272" s="113">
        <f>IF(N272="nulová",J272,0)</f>
        <v>0</v>
      </c>
      <c r="BJ272" s="15" t="s">
        <v>80</v>
      </c>
      <c r="BK272" s="113">
        <f>ROUND(I272*H272,2)</f>
        <v>0</v>
      </c>
      <c r="BL272" s="15" t="s">
        <v>121</v>
      </c>
      <c r="BM272" s="112" t="s">
        <v>342</v>
      </c>
    </row>
    <row r="273" spans="2:65" s="12" customFormat="1" x14ac:dyDescent="0.2">
      <c r="B273" s="241"/>
      <c r="C273" s="242"/>
      <c r="D273" s="243" t="s">
        <v>123</v>
      </c>
      <c r="E273" s="244" t="s">
        <v>1</v>
      </c>
      <c r="F273" s="245" t="s">
        <v>82</v>
      </c>
      <c r="G273" s="242"/>
      <c r="H273" s="246">
        <v>2</v>
      </c>
      <c r="I273" s="261"/>
      <c r="J273" s="242"/>
      <c r="L273" s="114"/>
      <c r="M273" s="117"/>
      <c r="T273" s="118"/>
      <c r="AT273" s="116" t="s">
        <v>123</v>
      </c>
      <c r="AU273" s="116" t="s">
        <v>82</v>
      </c>
      <c r="AV273" s="12" t="s">
        <v>82</v>
      </c>
      <c r="AW273" s="12" t="s">
        <v>29</v>
      </c>
      <c r="AX273" s="12" t="s">
        <v>72</v>
      </c>
      <c r="AY273" s="116" t="s">
        <v>115</v>
      </c>
    </row>
    <row r="274" spans="2:65" s="13" customFormat="1" x14ac:dyDescent="0.2">
      <c r="B274" s="247"/>
      <c r="C274" s="248"/>
      <c r="D274" s="243" t="s">
        <v>123</v>
      </c>
      <c r="E274" s="249" t="s">
        <v>1</v>
      </c>
      <c r="F274" s="250" t="s">
        <v>125</v>
      </c>
      <c r="G274" s="248"/>
      <c r="H274" s="251">
        <v>2</v>
      </c>
      <c r="I274" s="262"/>
      <c r="J274" s="248"/>
      <c r="L274" s="119"/>
      <c r="M274" s="121"/>
      <c r="T274" s="122"/>
      <c r="AT274" s="120" t="s">
        <v>123</v>
      </c>
      <c r="AU274" s="120" t="s">
        <v>82</v>
      </c>
      <c r="AV274" s="13" t="s">
        <v>121</v>
      </c>
      <c r="AW274" s="13" t="s">
        <v>29</v>
      </c>
      <c r="AX274" s="13" t="s">
        <v>80</v>
      </c>
      <c r="AY274" s="120" t="s">
        <v>115</v>
      </c>
    </row>
    <row r="275" spans="2:65" s="1" customFormat="1" ht="16.5" customHeight="1" x14ac:dyDescent="0.2">
      <c r="B275" s="175"/>
      <c r="C275" s="253" t="s">
        <v>343</v>
      </c>
      <c r="D275" s="253" t="s">
        <v>224</v>
      </c>
      <c r="E275" s="254" t="s">
        <v>344</v>
      </c>
      <c r="F275" s="255" t="s">
        <v>345</v>
      </c>
      <c r="G275" s="256" t="s">
        <v>337</v>
      </c>
      <c r="H275" s="257">
        <v>2</v>
      </c>
      <c r="I275" s="264">
        <v>0</v>
      </c>
      <c r="J275" s="258">
        <f>ROUND(I275*H275,2)</f>
        <v>0</v>
      </c>
      <c r="K275" s="125"/>
      <c r="L275" s="126"/>
      <c r="M275" s="127" t="s">
        <v>1</v>
      </c>
      <c r="N275" s="128" t="s">
        <v>37</v>
      </c>
      <c r="O275" s="110">
        <v>0</v>
      </c>
      <c r="P275" s="110">
        <f>O275*H275</f>
        <v>0</v>
      </c>
      <c r="Q275" s="110">
        <v>0</v>
      </c>
      <c r="R275" s="110">
        <f>Q275*H275</f>
        <v>0</v>
      </c>
      <c r="S275" s="110">
        <v>0</v>
      </c>
      <c r="T275" s="111">
        <f>S275*H275</f>
        <v>0</v>
      </c>
      <c r="AR275" s="112" t="s">
        <v>161</v>
      </c>
      <c r="AT275" s="112" t="s">
        <v>224</v>
      </c>
      <c r="AU275" s="112" t="s">
        <v>82</v>
      </c>
      <c r="AY275" s="15" t="s">
        <v>115</v>
      </c>
      <c r="BE275" s="113">
        <f>IF(N275="základní",J275,0)</f>
        <v>0</v>
      </c>
      <c r="BF275" s="113">
        <f>IF(N275="snížená",J275,0)</f>
        <v>0</v>
      </c>
      <c r="BG275" s="113">
        <f>IF(N275="zákl. přenesená",J275,0)</f>
        <v>0</v>
      </c>
      <c r="BH275" s="113">
        <f>IF(N275="sníž. přenesená",J275,0)</f>
        <v>0</v>
      </c>
      <c r="BI275" s="113">
        <f>IF(N275="nulová",J275,0)</f>
        <v>0</v>
      </c>
      <c r="BJ275" s="15" t="s">
        <v>80</v>
      </c>
      <c r="BK275" s="113">
        <f>ROUND(I275*H275,2)</f>
        <v>0</v>
      </c>
      <c r="BL275" s="15" t="s">
        <v>121</v>
      </c>
      <c r="BM275" s="112" t="s">
        <v>346</v>
      </c>
    </row>
    <row r="276" spans="2:65" s="12" customFormat="1" x14ac:dyDescent="0.2">
      <c r="B276" s="241"/>
      <c r="C276" s="242"/>
      <c r="D276" s="243" t="s">
        <v>123</v>
      </c>
      <c r="E276" s="244" t="s">
        <v>1</v>
      </c>
      <c r="F276" s="245" t="s">
        <v>82</v>
      </c>
      <c r="G276" s="242"/>
      <c r="H276" s="246">
        <v>2</v>
      </c>
      <c r="I276" s="261"/>
      <c r="J276" s="242"/>
      <c r="L276" s="114"/>
      <c r="M276" s="117"/>
      <c r="T276" s="118"/>
      <c r="AT276" s="116" t="s">
        <v>123</v>
      </c>
      <c r="AU276" s="116" t="s">
        <v>82</v>
      </c>
      <c r="AV276" s="12" t="s">
        <v>82</v>
      </c>
      <c r="AW276" s="12" t="s">
        <v>29</v>
      </c>
      <c r="AX276" s="12" t="s">
        <v>72</v>
      </c>
      <c r="AY276" s="116" t="s">
        <v>115</v>
      </c>
    </row>
    <row r="277" spans="2:65" s="13" customFormat="1" x14ac:dyDescent="0.2">
      <c r="B277" s="247"/>
      <c r="C277" s="248"/>
      <c r="D277" s="243" t="s">
        <v>123</v>
      </c>
      <c r="E277" s="249" t="s">
        <v>1</v>
      </c>
      <c r="F277" s="250" t="s">
        <v>125</v>
      </c>
      <c r="G277" s="248"/>
      <c r="H277" s="251">
        <v>2</v>
      </c>
      <c r="I277" s="262"/>
      <c r="J277" s="248"/>
      <c r="L277" s="119"/>
      <c r="M277" s="121"/>
      <c r="T277" s="122"/>
      <c r="AT277" s="120" t="s">
        <v>123</v>
      </c>
      <c r="AU277" s="120" t="s">
        <v>82</v>
      </c>
      <c r="AV277" s="13" t="s">
        <v>121</v>
      </c>
      <c r="AW277" s="13" t="s">
        <v>29</v>
      </c>
      <c r="AX277" s="13" t="s">
        <v>80</v>
      </c>
      <c r="AY277" s="120" t="s">
        <v>115</v>
      </c>
    </row>
    <row r="278" spans="2:65" s="1" customFormat="1" ht="16.5" customHeight="1" x14ac:dyDescent="0.2">
      <c r="B278" s="175"/>
      <c r="C278" s="253" t="s">
        <v>347</v>
      </c>
      <c r="D278" s="253" t="s">
        <v>224</v>
      </c>
      <c r="E278" s="254" t="s">
        <v>348</v>
      </c>
      <c r="F278" s="255" t="s">
        <v>349</v>
      </c>
      <c r="G278" s="256" t="s">
        <v>276</v>
      </c>
      <c r="H278" s="257">
        <v>2</v>
      </c>
      <c r="I278" s="264">
        <v>0</v>
      </c>
      <c r="J278" s="258">
        <f>ROUND(I278*H278,2)</f>
        <v>0</v>
      </c>
      <c r="K278" s="125"/>
      <c r="L278" s="126"/>
      <c r="M278" s="127" t="s">
        <v>1</v>
      </c>
      <c r="N278" s="128" t="s">
        <v>37</v>
      </c>
      <c r="O278" s="110">
        <v>0</v>
      </c>
      <c r="P278" s="110">
        <f>O278*H278</f>
        <v>0</v>
      </c>
      <c r="Q278" s="110">
        <v>0</v>
      </c>
      <c r="R278" s="110">
        <f>Q278*H278</f>
        <v>0</v>
      </c>
      <c r="S278" s="110">
        <v>0</v>
      </c>
      <c r="T278" s="111">
        <f>S278*H278</f>
        <v>0</v>
      </c>
      <c r="AR278" s="112" t="s">
        <v>161</v>
      </c>
      <c r="AT278" s="112" t="s">
        <v>224</v>
      </c>
      <c r="AU278" s="112" t="s">
        <v>82</v>
      </c>
      <c r="AY278" s="15" t="s">
        <v>115</v>
      </c>
      <c r="BE278" s="113">
        <f>IF(N278="základní",J278,0)</f>
        <v>0</v>
      </c>
      <c r="BF278" s="113">
        <f>IF(N278="snížená",J278,0)</f>
        <v>0</v>
      </c>
      <c r="BG278" s="113">
        <f>IF(N278="zákl. přenesená",J278,0)</f>
        <v>0</v>
      </c>
      <c r="BH278" s="113">
        <f>IF(N278="sníž. přenesená",J278,0)</f>
        <v>0</v>
      </c>
      <c r="BI278" s="113">
        <f>IF(N278="nulová",J278,0)</f>
        <v>0</v>
      </c>
      <c r="BJ278" s="15" t="s">
        <v>80</v>
      </c>
      <c r="BK278" s="113">
        <f>ROUND(I278*H278,2)</f>
        <v>0</v>
      </c>
      <c r="BL278" s="15" t="s">
        <v>121</v>
      </c>
      <c r="BM278" s="112" t="s">
        <v>350</v>
      </c>
    </row>
    <row r="279" spans="2:65" s="12" customFormat="1" x14ac:dyDescent="0.2">
      <c r="B279" s="241"/>
      <c r="C279" s="242"/>
      <c r="D279" s="243" t="s">
        <v>123</v>
      </c>
      <c r="E279" s="244" t="s">
        <v>1</v>
      </c>
      <c r="F279" s="245" t="s">
        <v>82</v>
      </c>
      <c r="G279" s="242"/>
      <c r="H279" s="246">
        <v>2</v>
      </c>
      <c r="I279" s="261"/>
      <c r="J279" s="242"/>
      <c r="L279" s="114"/>
      <c r="M279" s="117"/>
      <c r="T279" s="118"/>
      <c r="AT279" s="116" t="s">
        <v>123</v>
      </c>
      <c r="AU279" s="116" t="s">
        <v>82</v>
      </c>
      <c r="AV279" s="12" t="s">
        <v>82</v>
      </c>
      <c r="AW279" s="12" t="s">
        <v>29</v>
      </c>
      <c r="AX279" s="12" t="s">
        <v>72</v>
      </c>
      <c r="AY279" s="116" t="s">
        <v>115</v>
      </c>
    </row>
    <row r="280" spans="2:65" s="13" customFormat="1" x14ac:dyDescent="0.2">
      <c r="B280" s="247"/>
      <c r="C280" s="248"/>
      <c r="D280" s="243" t="s">
        <v>123</v>
      </c>
      <c r="E280" s="249" t="s">
        <v>1</v>
      </c>
      <c r="F280" s="250" t="s">
        <v>125</v>
      </c>
      <c r="G280" s="248"/>
      <c r="H280" s="251">
        <v>2</v>
      </c>
      <c r="I280" s="262"/>
      <c r="J280" s="248"/>
      <c r="L280" s="119"/>
      <c r="M280" s="121"/>
      <c r="T280" s="122"/>
      <c r="AT280" s="120" t="s">
        <v>123</v>
      </c>
      <c r="AU280" s="120" t="s">
        <v>82</v>
      </c>
      <c r="AV280" s="13" t="s">
        <v>121</v>
      </c>
      <c r="AW280" s="13" t="s">
        <v>29</v>
      </c>
      <c r="AX280" s="13" t="s">
        <v>80</v>
      </c>
      <c r="AY280" s="120" t="s">
        <v>115</v>
      </c>
    </row>
    <row r="281" spans="2:65" s="1" customFormat="1" ht="21.75" customHeight="1" x14ac:dyDescent="0.2">
      <c r="B281" s="175"/>
      <c r="C281" s="235" t="s">
        <v>351</v>
      </c>
      <c r="D281" s="235" t="s">
        <v>117</v>
      </c>
      <c r="E281" s="236" t="s">
        <v>352</v>
      </c>
      <c r="F281" s="237" t="s">
        <v>353</v>
      </c>
      <c r="G281" s="238" t="s">
        <v>337</v>
      </c>
      <c r="H281" s="239">
        <v>82</v>
      </c>
      <c r="I281" s="259">
        <v>0</v>
      </c>
      <c r="J281" s="240">
        <f>ROUND(I281*H281,2)</f>
        <v>0</v>
      </c>
      <c r="K281" s="107"/>
      <c r="L281" s="26"/>
      <c r="M281" s="108" t="s">
        <v>1</v>
      </c>
      <c r="N281" s="109" t="s">
        <v>37</v>
      </c>
      <c r="O281" s="110">
        <v>5.5E-2</v>
      </c>
      <c r="P281" s="110">
        <f>O281*H281</f>
        <v>4.51</v>
      </c>
      <c r="Q281" s="110">
        <v>0</v>
      </c>
      <c r="R281" s="110">
        <f>Q281*H281</f>
        <v>0</v>
      </c>
      <c r="S281" s="110">
        <v>0</v>
      </c>
      <c r="T281" s="111">
        <f>S281*H281</f>
        <v>0</v>
      </c>
      <c r="AR281" s="112" t="s">
        <v>121</v>
      </c>
      <c r="AT281" s="112" t="s">
        <v>117</v>
      </c>
      <c r="AU281" s="112" t="s">
        <v>82</v>
      </c>
      <c r="AY281" s="15" t="s">
        <v>115</v>
      </c>
      <c r="BE281" s="113">
        <f>IF(N281="základní",J281,0)</f>
        <v>0</v>
      </c>
      <c r="BF281" s="113">
        <f>IF(N281="snížená",J281,0)</f>
        <v>0</v>
      </c>
      <c r="BG281" s="113">
        <f>IF(N281="zákl. přenesená",J281,0)</f>
        <v>0</v>
      </c>
      <c r="BH281" s="113">
        <f>IF(N281="sníž. přenesená",J281,0)</f>
        <v>0</v>
      </c>
      <c r="BI281" s="113">
        <f>IF(N281="nulová",J281,0)</f>
        <v>0</v>
      </c>
      <c r="BJ281" s="15" t="s">
        <v>80</v>
      </c>
      <c r="BK281" s="113">
        <f>ROUND(I281*H281,2)</f>
        <v>0</v>
      </c>
      <c r="BL281" s="15" t="s">
        <v>121</v>
      </c>
      <c r="BM281" s="112" t="s">
        <v>354</v>
      </c>
    </row>
    <row r="282" spans="2:65" s="12" customFormat="1" x14ac:dyDescent="0.2">
      <c r="B282" s="241"/>
      <c r="C282" s="242"/>
      <c r="D282" s="243" t="s">
        <v>123</v>
      </c>
      <c r="E282" s="244" t="s">
        <v>1</v>
      </c>
      <c r="F282" s="245" t="s">
        <v>355</v>
      </c>
      <c r="G282" s="242"/>
      <c r="H282" s="246">
        <v>82</v>
      </c>
      <c r="I282" s="261"/>
      <c r="J282" s="242"/>
      <c r="L282" s="114"/>
      <c r="M282" s="117"/>
      <c r="T282" s="118"/>
      <c r="AT282" s="116" t="s">
        <v>123</v>
      </c>
      <c r="AU282" s="116" t="s">
        <v>82</v>
      </c>
      <c r="AV282" s="12" t="s">
        <v>82</v>
      </c>
      <c r="AW282" s="12" t="s">
        <v>29</v>
      </c>
      <c r="AX282" s="12" t="s">
        <v>72</v>
      </c>
      <c r="AY282" s="116" t="s">
        <v>115</v>
      </c>
    </row>
    <row r="283" spans="2:65" s="13" customFormat="1" x14ac:dyDescent="0.2">
      <c r="B283" s="247"/>
      <c r="C283" s="248"/>
      <c r="D283" s="243" t="s">
        <v>123</v>
      </c>
      <c r="E283" s="249" t="s">
        <v>1</v>
      </c>
      <c r="F283" s="250" t="s">
        <v>125</v>
      </c>
      <c r="G283" s="248"/>
      <c r="H283" s="251">
        <v>82</v>
      </c>
      <c r="I283" s="262"/>
      <c r="J283" s="248"/>
      <c r="L283" s="119"/>
      <c r="M283" s="121"/>
      <c r="T283" s="122"/>
      <c r="AT283" s="120" t="s">
        <v>123</v>
      </c>
      <c r="AU283" s="120" t="s">
        <v>82</v>
      </c>
      <c r="AV283" s="13" t="s">
        <v>121</v>
      </c>
      <c r="AW283" s="13" t="s">
        <v>29</v>
      </c>
      <c r="AX283" s="13" t="s">
        <v>80</v>
      </c>
      <c r="AY283" s="120" t="s">
        <v>115</v>
      </c>
    </row>
    <row r="284" spans="2:65" s="1" customFormat="1" ht="24.15" customHeight="1" x14ac:dyDescent="0.2">
      <c r="B284" s="175"/>
      <c r="C284" s="235" t="s">
        <v>356</v>
      </c>
      <c r="D284" s="235" t="s">
        <v>117</v>
      </c>
      <c r="E284" s="236" t="s">
        <v>357</v>
      </c>
      <c r="F284" s="237" t="s">
        <v>358</v>
      </c>
      <c r="G284" s="238" t="s">
        <v>337</v>
      </c>
      <c r="H284" s="239">
        <v>82</v>
      </c>
      <c r="I284" s="259">
        <v>0</v>
      </c>
      <c r="J284" s="240">
        <f>ROUND(I284*H284,2)</f>
        <v>0</v>
      </c>
      <c r="K284" s="107"/>
      <c r="L284" s="26"/>
      <c r="M284" s="108" t="s">
        <v>1</v>
      </c>
      <c r="N284" s="109" t="s">
        <v>37</v>
      </c>
      <c r="O284" s="110">
        <v>0.124</v>
      </c>
      <c r="P284" s="110">
        <f>O284*H284</f>
        <v>10.167999999999999</v>
      </c>
      <c r="Q284" s="110">
        <v>0</v>
      </c>
      <c r="R284" s="110">
        <f>Q284*H284</f>
        <v>0</v>
      </c>
      <c r="S284" s="110">
        <v>0</v>
      </c>
      <c r="T284" s="111">
        <f>S284*H284</f>
        <v>0</v>
      </c>
      <c r="AR284" s="112" t="s">
        <v>121</v>
      </c>
      <c r="AT284" s="112" t="s">
        <v>117</v>
      </c>
      <c r="AU284" s="112" t="s">
        <v>82</v>
      </c>
      <c r="AY284" s="15" t="s">
        <v>115</v>
      </c>
      <c r="BE284" s="113">
        <f>IF(N284="základní",J284,0)</f>
        <v>0</v>
      </c>
      <c r="BF284" s="113">
        <f>IF(N284="snížená",J284,0)</f>
        <v>0</v>
      </c>
      <c r="BG284" s="113">
        <f>IF(N284="zákl. přenesená",J284,0)</f>
        <v>0</v>
      </c>
      <c r="BH284" s="113">
        <f>IF(N284="sníž. přenesená",J284,0)</f>
        <v>0</v>
      </c>
      <c r="BI284" s="113">
        <f>IF(N284="nulová",J284,0)</f>
        <v>0</v>
      </c>
      <c r="BJ284" s="15" t="s">
        <v>80</v>
      </c>
      <c r="BK284" s="113">
        <f>ROUND(I284*H284,2)</f>
        <v>0</v>
      </c>
      <c r="BL284" s="15" t="s">
        <v>121</v>
      </c>
      <c r="BM284" s="112" t="s">
        <v>359</v>
      </c>
    </row>
    <row r="285" spans="2:65" s="12" customFormat="1" x14ac:dyDescent="0.2">
      <c r="B285" s="241"/>
      <c r="C285" s="242"/>
      <c r="D285" s="243" t="s">
        <v>123</v>
      </c>
      <c r="E285" s="244" t="s">
        <v>1</v>
      </c>
      <c r="F285" s="245" t="s">
        <v>355</v>
      </c>
      <c r="G285" s="242"/>
      <c r="H285" s="246">
        <v>82</v>
      </c>
      <c r="I285" s="261"/>
      <c r="J285" s="242"/>
      <c r="L285" s="114"/>
      <c r="M285" s="117"/>
      <c r="T285" s="118"/>
      <c r="AT285" s="116" t="s">
        <v>123</v>
      </c>
      <c r="AU285" s="116" t="s">
        <v>82</v>
      </c>
      <c r="AV285" s="12" t="s">
        <v>82</v>
      </c>
      <c r="AW285" s="12" t="s">
        <v>29</v>
      </c>
      <c r="AX285" s="12" t="s">
        <v>72</v>
      </c>
      <c r="AY285" s="116" t="s">
        <v>115</v>
      </c>
    </row>
    <row r="286" spans="2:65" s="13" customFormat="1" x14ac:dyDescent="0.2">
      <c r="B286" s="247"/>
      <c r="C286" s="248"/>
      <c r="D286" s="243" t="s">
        <v>123</v>
      </c>
      <c r="E286" s="249" t="s">
        <v>1</v>
      </c>
      <c r="F286" s="250" t="s">
        <v>125</v>
      </c>
      <c r="G286" s="248"/>
      <c r="H286" s="251">
        <v>82</v>
      </c>
      <c r="I286" s="262"/>
      <c r="J286" s="248"/>
      <c r="L286" s="119"/>
      <c r="M286" s="121"/>
      <c r="T286" s="122"/>
      <c r="AT286" s="120" t="s">
        <v>123</v>
      </c>
      <c r="AU286" s="120" t="s">
        <v>82</v>
      </c>
      <c r="AV286" s="13" t="s">
        <v>121</v>
      </c>
      <c r="AW286" s="13" t="s">
        <v>29</v>
      </c>
      <c r="AX286" s="13" t="s">
        <v>80</v>
      </c>
      <c r="AY286" s="120" t="s">
        <v>115</v>
      </c>
    </row>
    <row r="287" spans="2:65" s="1" customFormat="1" ht="24.15" customHeight="1" x14ac:dyDescent="0.2">
      <c r="B287" s="175"/>
      <c r="C287" s="235" t="s">
        <v>360</v>
      </c>
      <c r="D287" s="235" t="s">
        <v>117</v>
      </c>
      <c r="E287" s="236" t="s">
        <v>361</v>
      </c>
      <c r="F287" s="237" t="s">
        <v>362</v>
      </c>
      <c r="G287" s="238" t="s">
        <v>276</v>
      </c>
      <c r="H287" s="239">
        <v>2</v>
      </c>
      <c r="I287" s="259">
        <v>0</v>
      </c>
      <c r="J287" s="240">
        <f>ROUND(I287*H287,2)</f>
        <v>0</v>
      </c>
      <c r="K287" s="107"/>
      <c r="L287" s="26"/>
      <c r="M287" s="108" t="s">
        <v>1</v>
      </c>
      <c r="N287" s="109" t="s">
        <v>37</v>
      </c>
      <c r="O287" s="110">
        <v>10.3</v>
      </c>
      <c r="P287" s="110">
        <f>O287*H287</f>
        <v>20.6</v>
      </c>
      <c r="Q287" s="110">
        <v>0.45937</v>
      </c>
      <c r="R287" s="110">
        <f>Q287*H287</f>
        <v>0.91874</v>
      </c>
      <c r="S287" s="110">
        <v>0</v>
      </c>
      <c r="T287" s="111">
        <f>S287*H287</f>
        <v>0</v>
      </c>
      <c r="AR287" s="112" t="s">
        <v>121</v>
      </c>
      <c r="AT287" s="112" t="s">
        <v>117</v>
      </c>
      <c r="AU287" s="112" t="s">
        <v>82</v>
      </c>
      <c r="AY287" s="15" t="s">
        <v>115</v>
      </c>
      <c r="BE287" s="113">
        <f>IF(N287="základní",J287,0)</f>
        <v>0</v>
      </c>
      <c r="BF287" s="113">
        <f>IF(N287="snížená",J287,0)</f>
        <v>0</v>
      </c>
      <c r="BG287" s="113">
        <f>IF(N287="zákl. přenesená",J287,0)</f>
        <v>0</v>
      </c>
      <c r="BH287" s="113">
        <f>IF(N287="sníž. přenesená",J287,0)</f>
        <v>0</v>
      </c>
      <c r="BI287" s="113">
        <f>IF(N287="nulová",J287,0)</f>
        <v>0</v>
      </c>
      <c r="BJ287" s="15" t="s">
        <v>80</v>
      </c>
      <c r="BK287" s="113">
        <f>ROUND(I287*H287,2)</f>
        <v>0</v>
      </c>
      <c r="BL287" s="15" t="s">
        <v>121</v>
      </c>
      <c r="BM287" s="112" t="s">
        <v>363</v>
      </c>
    </row>
    <row r="288" spans="2:65" s="12" customFormat="1" x14ac:dyDescent="0.2">
      <c r="B288" s="241"/>
      <c r="C288" s="242"/>
      <c r="D288" s="243" t="s">
        <v>123</v>
      </c>
      <c r="E288" s="244" t="s">
        <v>1</v>
      </c>
      <c r="F288" s="245" t="s">
        <v>82</v>
      </c>
      <c r="G288" s="242"/>
      <c r="H288" s="246">
        <v>2</v>
      </c>
      <c r="I288" s="261"/>
      <c r="J288" s="242"/>
      <c r="L288" s="114"/>
      <c r="M288" s="117"/>
      <c r="T288" s="118"/>
      <c r="AT288" s="116" t="s">
        <v>123</v>
      </c>
      <c r="AU288" s="116" t="s">
        <v>82</v>
      </c>
      <c r="AV288" s="12" t="s">
        <v>82</v>
      </c>
      <c r="AW288" s="12" t="s">
        <v>29</v>
      </c>
      <c r="AX288" s="12" t="s">
        <v>72</v>
      </c>
      <c r="AY288" s="116" t="s">
        <v>115</v>
      </c>
    </row>
    <row r="289" spans="2:65" s="13" customFormat="1" x14ac:dyDescent="0.2">
      <c r="B289" s="247"/>
      <c r="C289" s="248"/>
      <c r="D289" s="243" t="s">
        <v>123</v>
      </c>
      <c r="E289" s="249" t="s">
        <v>1</v>
      </c>
      <c r="F289" s="250" t="s">
        <v>125</v>
      </c>
      <c r="G289" s="248"/>
      <c r="H289" s="251">
        <v>2</v>
      </c>
      <c r="I289" s="262"/>
      <c r="J289" s="248"/>
      <c r="L289" s="119"/>
      <c r="M289" s="121"/>
      <c r="T289" s="122"/>
      <c r="AT289" s="120" t="s">
        <v>123</v>
      </c>
      <c r="AU289" s="120" t="s">
        <v>82</v>
      </c>
      <c r="AV289" s="13" t="s">
        <v>121</v>
      </c>
      <c r="AW289" s="13" t="s">
        <v>29</v>
      </c>
      <c r="AX289" s="13" t="s">
        <v>80</v>
      </c>
      <c r="AY289" s="120" t="s">
        <v>115</v>
      </c>
    </row>
    <row r="290" spans="2:65" s="1" customFormat="1" ht="16.5" customHeight="1" x14ac:dyDescent="0.2">
      <c r="B290" s="175"/>
      <c r="C290" s="235" t="s">
        <v>364</v>
      </c>
      <c r="D290" s="235" t="s">
        <v>117</v>
      </c>
      <c r="E290" s="236" t="s">
        <v>365</v>
      </c>
      <c r="F290" s="237" t="s">
        <v>366</v>
      </c>
      <c r="G290" s="238" t="s">
        <v>276</v>
      </c>
      <c r="H290" s="239">
        <v>3</v>
      </c>
      <c r="I290" s="259">
        <v>0</v>
      </c>
      <c r="J290" s="240">
        <f>ROUND(I290*H290,2)</f>
        <v>0</v>
      </c>
      <c r="K290" s="107"/>
      <c r="L290" s="26"/>
      <c r="M290" s="108" t="s">
        <v>1</v>
      </c>
      <c r="N290" s="109" t="s">
        <v>37</v>
      </c>
      <c r="O290" s="110">
        <v>0.77200000000000002</v>
      </c>
      <c r="P290" s="110">
        <f>O290*H290</f>
        <v>2.3159999999999998</v>
      </c>
      <c r="Q290" s="110">
        <v>0</v>
      </c>
      <c r="R290" s="110">
        <f>Q290*H290</f>
        <v>0</v>
      </c>
      <c r="S290" s="110">
        <v>0</v>
      </c>
      <c r="T290" s="111">
        <f>S290*H290</f>
        <v>0</v>
      </c>
      <c r="AR290" s="112" t="s">
        <v>121</v>
      </c>
      <c r="AT290" s="112" t="s">
        <v>117</v>
      </c>
      <c r="AU290" s="112" t="s">
        <v>82</v>
      </c>
      <c r="AY290" s="15" t="s">
        <v>115</v>
      </c>
      <c r="BE290" s="113">
        <f>IF(N290="základní",J290,0)</f>
        <v>0</v>
      </c>
      <c r="BF290" s="113">
        <f>IF(N290="snížená",J290,0)</f>
        <v>0</v>
      </c>
      <c r="BG290" s="113">
        <f>IF(N290="zákl. přenesená",J290,0)</f>
        <v>0</v>
      </c>
      <c r="BH290" s="113">
        <f>IF(N290="sníž. přenesená",J290,0)</f>
        <v>0</v>
      </c>
      <c r="BI290" s="113">
        <f>IF(N290="nulová",J290,0)</f>
        <v>0</v>
      </c>
      <c r="BJ290" s="15" t="s">
        <v>80</v>
      </c>
      <c r="BK290" s="113">
        <f>ROUND(I290*H290,2)</f>
        <v>0</v>
      </c>
      <c r="BL290" s="15" t="s">
        <v>121</v>
      </c>
      <c r="BM290" s="112" t="s">
        <v>367</v>
      </c>
    </row>
    <row r="291" spans="2:65" s="12" customFormat="1" x14ac:dyDescent="0.2">
      <c r="B291" s="241"/>
      <c r="C291" s="242"/>
      <c r="D291" s="243" t="s">
        <v>123</v>
      </c>
      <c r="E291" s="244" t="s">
        <v>1</v>
      </c>
      <c r="F291" s="245" t="s">
        <v>133</v>
      </c>
      <c r="G291" s="242"/>
      <c r="H291" s="246">
        <v>3</v>
      </c>
      <c r="I291" s="261"/>
      <c r="J291" s="242"/>
      <c r="L291" s="114"/>
      <c r="M291" s="117"/>
      <c r="T291" s="118"/>
      <c r="AT291" s="116" t="s">
        <v>123</v>
      </c>
      <c r="AU291" s="116" t="s">
        <v>82</v>
      </c>
      <c r="AV291" s="12" t="s">
        <v>82</v>
      </c>
      <c r="AW291" s="12" t="s">
        <v>29</v>
      </c>
      <c r="AX291" s="12" t="s">
        <v>72</v>
      </c>
      <c r="AY291" s="116" t="s">
        <v>115</v>
      </c>
    </row>
    <row r="292" spans="2:65" s="13" customFormat="1" x14ac:dyDescent="0.2">
      <c r="B292" s="247"/>
      <c r="C292" s="248"/>
      <c r="D292" s="243" t="s">
        <v>123</v>
      </c>
      <c r="E292" s="249" t="s">
        <v>1</v>
      </c>
      <c r="F292" s="250" t="s">
        <v>125</v>
      </c>
      <c r="G292" s="248"/>
      <c r="H292" s="251">
        <v>3</v>
      </c>
      <c r="I292" s="262"/>
      <c r="J292" s="248"/>
      <c r="L292" s="119"/>
      <c r="M292" s="121"/>
      <c r="T292" s="122"/>
      <c r="AT292" s="120" t="s">
        <v>123</v>
      </c>
      <c r="AU292" s="120" t="s">
        <v>82</v>
      </c>
      <c r="AV292" s="13" t="s">
        <v>121</v>
      </c>
      <c r="AW292" s="13" t="s">
        <v>29</v>
      </c>
      <c r="AX292" s="13" t="s">
        <v>80</v>
      </c>
      <c r="AY292" s="120" t="s">
        <v>115</v>
      </c>
    </row>
    <row r="293" spans="2:65" s="1" customFormat="1" ht="24.15" customHeight="1" x14ac:dyDescent="0.2">
      <c r="B293" s="175"/>
      <c r="C293" s="253" t="s">
        <v>368</v>
      </c>
      <c r="D293" s="253" t="s">
        <v>224</v>
      </c>
      <c r="E293" s="254" t="s">
        <v>369</v>
      </c>
      <c r="F293" s="255" t="s">
        <v>370</v>
      </c>
      <c r="G293" s="256" t="s">
        <v>276</v>
      </c>
      <c r="H293" s="257">
        <v>2</v>
      </c>
      <c r="I293" s="264">
        <v>0</v>
      </c>
      <c r="J293" s="258">
        <f>ROUND(I293*H293,2)</f>
        <v>0</v>
      </c>
      <c r="K293" s="125"/>
      <c r="L293" s="126"/>
      <c r="M293" s="127" t="s">
        <v>1</v>
      </c>
      <c r="N293" s="128" t="s">
        <v>37</v>
      </c>
      <c r="O293" s="110">
        <v>0</v>
      </c>
      <c r="P293" s="110">
        <f>O293*H293</f>
        <v>0</v>
      </c>
      <c r="Q293" s="110">
        <v>6.0000000000000001E-3</v>
      </c>
      <c r="R293" s="110">
        <f>Q293*H293</f>
        <v>1.2E-2</v>
      </c>
      <c r="S293" s="110">
        <v>0</v>
      </c>
      <c r="T293" s="111">
        <f>S293*H293</f>
        <v>0</v>
      </c>
      <c r="AR293" s="112" t="s">
        <v>161</v>
      </c>
      <c r="AT293" s="112" t="s">
        <v>224</v>
      </c>
      <c r="AU293" s="112" t="s">
        <v>82</v>
      </c>
      <c r="AY293" s="15" t="s">
        <v>115</v>
      </c>
      <c r="BE293" s="113">
        <f>IF(N293="základní",J293,0)</f>
        <v>0</v>
      </c>
      <c r="BF293" s="113">
        <f>IF(N293="snížená",J293,0)</f>
        <v>0</v>
      </c>
      <c r="BG293" s="113">
        <f>IF(N293="zákl. přenesená",J293,0)</f>
        <v>0</v>
      </c>
      <c r="BH293" s="113">
        <f>IF(N293="sníž. přenesená",J293,0)</f>
        <v>0</v>
      </c>
      <c r="BI293" s="113">
        <f>IF(N293="nulová",J293,0)</f>
        <v>0</v>
      </c>
      <c r="BJ293" s="15" t="s">
        <v>80</v>
      </c>
      <c r="BK293" s="113">
        <f>ROUND(I293*H293,2)</f>
        <v>0</v>
      </c>
      <c r="BL293" s="15" t="s">
        <v>121</v>
      </c>
      <c r="BM293" s="112" t="s">
        <v>371</v>
      </c>
    </row>
    <row r="294" spans="2:65" s="12" customFormat="1" x14ac:dyDescent="0.2">
      <c r="B294" s="241"/>
      <c r="C294" s="242"/>
      <c r="D294" s="243" t="s">
        <v>123</v>
      </c>
      <c r="E294" s="244" t="s">
        <v>1</v>
      </c>
      <c r="F294" s="245" t="s">
        <v>82</v>
      </c>
      <c r="G294" s="242"/>
      <c r="H294" s="246">
        <v>2</v>
      </c>
      <c r="I294" s="261"/>
      <c r="J294" s="242"/>
      <c r="L294" s="114"/>
      <c r="M294" s="117"/>
      <c r="T294" s="118"/>
      <c r="AT294" s="116" t="s">
        <v>123</v>
      </c>
      <c r="AU294" s="116" t="s">
        <v>82</v>
      </c>
      <c r="AV294" s="12" t="s">
        <v>82</v>
      </c>
      <c r="AW294" s="12" t="s">
        <v>29</v>
      </c>
      <c r="AX294" s="12" t="s">
        <v>72</v>
      </c>
      <c r="AY294" s="116" t="s">
        <v>115</v>
      </c>
    </row>
    <row r="295" spans="2:65" s="13" customFormat="1" x14ac:dyDescent="0.2">
      <c r="B295" s="247"/>
      <c r="C295" s="248"/>
      <c r="D295" s="243" t="s">
        <v>123</v>
      </c>
      <c r="E295" s="249" t="s">
        <v>1</v>
      </c>
      <c r="F295" s="250" t="s">
        <v>125</v>
      </c>
      <c r="G295" s="248"/>
      <c r="H295" s="251">
        <v>2</v>
      </c>
      <c r="I295" s="262"/>
      <c r="J295" s="248"/>
      <c r="L295" s="119"/>
      <c r="M295" s="121"/>
      <c r="T295" s="122"/>
      <c r="AT295" s="120" t="s">
        <v>123</v>
      </c>
      <c r="AU295" s="120" t="s">
        <v>82</v>
      </c>
      <c r="AV295" s="13" t="s">
        <v>121</v>
      </c>
      <c r="AW295" s="13" t="s">
        <v>29</v>
      </c>
      <c r="AX295" s="13" t="s">
        <v>80</v>
      </c>
      <c r="AY295" s="120" t="s">
        <v>115</v>
      </c>
    </row>
    <row r="296" spans="2:65" s="1" customFormat="1" ht="24.15" customHeight="1" x14ac:dyDescent="0.2">
      <c r="B296" s="175"/>
      <c r="C296" s="253" t="s">
        <v>372</v>
      </c>
      <c r="D296" s="253" t="s">
        <v>224</v>
      </c>
      <c r="E296" s="254" t="s">
        <v>373</v>
      </c>
      <c r="F296" s="255" t="s">
        <v>374</v>
      </c>
      <c r="G296" s="256" t="s">
        <v>276</v>
      </c>
      <c r="H296" s="257">
        <v>1</v>
      </c>
      <c r="I296" s="264">
        <v>0</v>
      </c>
      <c r="J296" s="258">
        <f>ROUND(I296*H296,2)</f>
        <v>0</v>
      </c>
      <c r="K296" s="125"/>
      <c r="L296" s="126"/>
      <c r="M296" s="127" t="s">
        <v>1</v>
      </c>
      <c r="N296" s="128" t="s">
        <v>37</v>
      </c>
      <c r="O296" s="110">
        <v>0</v>
      </c>
      <c r="P296" s="110">
        <f>O296*H296</f>
        <v>0</v>
      </c>
      <c r="Q296" s="110">
        <v>6.0000000000000001E-3</v>
      </c>
      <c r="R296" s="110">
        <f>Q296*H296</f>
        <v>6.0000000000000001E-3</v>
      </c>
      <c r="S296" s="110">
        <v>0</v>
      </c>
      <c r="T296" s="111">
        <f>S296*H296</f>
        <v>0</v>
      </c>
      <c r="AR296" s="112" t="s">
        <v>161</v>
      </c>
      <c r="AT296" s="112" t="s">
        <v>224</v>
      </c>
      <c r="AU296" s="112" t="s">
        <v>82</v>
      </c>
      <c r="AY296" s="15" t="s">
        <v>115</v>
      </c>
      <c r="BE296" s="113">
        <f>IF(N296="základní",J296,0)</f>
        <v>0</v>
      </c>
      <c r="BF296" s="113">
        <f>IF(N296="snížená",J296,0)</f>
        <v>0</v>
      </c>
      <c r="BG296" s="113">
        <f>IF(N296="zákl. přenesená",J296,0)</f>
        <v>0</v>
      </c>
      <c r="BH296" s="113">
        <f>IF(N296="sníž. přenesená",J296,0)</f>
        <v>0</v>
      </c>
      <c r="BI296" s="113">
        <f>IF(N296="nulová",J296,0)</f>
        <v>0</v>
      </c>
      <c r="BJ296" s="15" t="s">
        <v>80</v>
      </c>
      <c r="BK296" s="113">
        <f>ROUND(I296*H296,2)</f>
        <v>0</v>
      </c>
      <c r="BL296" s="15" t="s">
        <v>121</v>
      </c>
      <c r="BM296" s="112" t="s">
        <v>375</v>
      </c>
    </row>
    <row r="297" spans="2:65" s="12" customFormat="1" x14ac:dyDescent="0.2">
      <c r="B297" s="241"/>
      <c r="C297" s="242"/>
      <c r="D297" s="243" t="s">
        <v>123</v>
      </c>
      <c r="E297" s="244" t="s">
        <v>1</v>
      </c>
      <c r="F297" s="245" t="s">
        <v>80</v>
      </c>
      <c r="G297" s="242"/>
      <c r="H297" s="246">
        <v>1</v>
      </c>
      <c r="I297" s="261"/>
      <c r="J297" s="242"/>
      <c r="L297" s="114"/>
      <c r="M297" s="117"/>
      <c r="T297" s="118"/>
      <c r="AT297" s="116" t="s">
        <v>123</v>
      </c>
      <c r="AU297" s="116" t="s">
        <v>82</v>
      </c>
      <c r="AV297" s="12" t="s">
        <v>82</v>
      </c>
      <c r="AW297" s="12" t="s">
        <v>29</v>
      </c>
      <c r="AX297" s="12" t="s">
        <v>72</v>
      </c>
      <c r="AY297" s="116" t="s">
        <v>115</v>
      </c>
    </row>
    <row r="298" spans="2:65" s="13" customFormat="1" x14ac:dyDescent="0.2">
      <c r="B298" s="247"/>
      <c r="C298" s="248"/>
      <c r="D298" s="243" t="s">
        <v>123</v>
      </c>
      <c r="E298" s="249" t="s">
        <v>1</v>
      </c>
      <c r="F298" s="250" t="s">
        <v>125</v>
      </c>
      <c r="G298" s="248"/>
      <c r="H298" s="251">
        <v>1</v>
      </c>
      <c r="I298" s="262"/>
      <c r="J298" s="248"/>
      <c r="L298" s="119"/>
      <c r="M298" s="121"/>
      <c r="T298" s="122"/>
      <c r="AT298" s="120" t="s">
        <v>123</v>
      </c>
      <c r="AU298" s="120" t="s">
        <v>82</v>
      </c>
      <c r="AV298" s="13" t="s">
        <v>121</v>
      </c>
      <c r="AW298" s="13" t="s">
        <v>29</v>
      </c>
      <c r="AX298" s="13" t="s">
        <v>80</v>
      </c>
      <c r="AY298" s="120" t="s">
        <v>115</v>
      </c>
    </row>
    <row r="299" spans="2:65" s="1" customFormat="1" ht="16.5" customHeight="1" x14ac:dyDescent="0.2">
      <c r="B299" s="175"/>
      <c r="C299" s="235" t="s">
        <v>376</v>
      </c>
      <c r="D299" s="235" t="s">
        <v>117</v>
      </c>
      <c r="E299" s="236" t="s">
        <v>377</v>
      </c>
      <c r="F299" s="237" t="s">
        <v>378</v>
      </c>
      <c r="G299" s="238" t="s">
        <v>276</v>
      </c>
      <c r="H299" s="239">
        <v>3</v>
      </c>
      <c r="I299" s="259">
        <v>0</v>
      </c>
      <c r="J299" s="240">
        <f>ROUND(I299*H299,2)</f>
        <v>0</v>
      </c>
      <c r="K299" s="107"/>
      <c r="L299" s="26"/>
      <c r="M299" s="108" t="s">
        <v>1</v>
      </c>
      <c r="N299" s="109" t="s">
        <v>37</v>
      </c>
      <c r="O299" s="110">
        <v>0.86299999999999999</v>
      </c>
      <c r="P299" s="110">
        <f>O299*H299</f>
        <v>2.589</v>
      </c>
      <c r="Q299" s="110">
        <v>0</v>
      </c>
      <c r="R299" s="110">
        <f>Q299*H299</f>
        <v>0</v>
      </c>
      <c r="S299" s="110">
        <v>0</v>
      </c>
      <c r="T299" s="111">
        <f>S299*H299</f>
        <v>0</v>
      </c>
      <c r="AR299" s="112" t="s">
        <v>121</v>
      </c>
      <c r="AT299" s="112" t="s">
        <v>117</v>
      </c>
      <c r="AU299" s="112" t="s">
        <v>82</v>
      </c>
      <c r="AY299" s="15" t="s">
        <v>115</v>
      </c>
      <c r="BE299" s="113">
        <f>IF(N299="základní",J299,0)</f>
        <v>0</v>
      </c>
      <c r="BF299" s="113">
        <f>IF(N299="snížená",J299,0)</f>
        <v>0</v>
      </c>
      <c r="BG299" s="113">
        <f>IF(N299="zákl. přenesená",J299,0)</f>
        <v>0</v>
      </c>
      <c r="BH299" s="113">
        <f>IF(N299="sníž. přenesená",J299,0)</f>
        <v>0</v>
      </c>
      <c r="BI299" s="113">
        <f>IF(N299="nulová",J299,0)</f>
        <v>0</v>
      </c>
      <c r="BJ299" s="15" t="s">
        <v>80</v>
      </c>
      <c r="BK299" s="113">
        <f>ROUND(I299*H299,2)</f>
        <v>0</v>
      </c>
      <c r="BL299" s="15" t="s">
        <v>121</v>
      </c>
      <c r="BM299" s="112" t="s">
        <v>379</v>
      </c>
    </row>
    <row r="300" spans="2:65" s="12" customFormat="1" x14ac:dyDescent="0.2">
      <c r="B300" s="241"/>
      <c r="C300" s="242"/>
      <c r="D300" s="243" t="s">
        <v>123</v>
      </c>
      <c r="E300" s="244" t="s">
        <v>1</v>
      </c>
      <c r="F300" s="245" t="s">
        <v>133</v>
      </c>
      <c r="G300" s="242"/>
      <c r="H300" s="246">
        <v>3</v>
      </c>
      <c r="I300" s="261"/>
      <c r="J300" s="242"/>
      <c r="L300" s="114"/>
      <c r="M300" s="117"/>
      <c r="T300" s="118"/>
      <c r="AT300" s="116" t="s">
        <v>123</v>
      </c>
      <c r="AU300" s="116" t="s">
        <v>82</v>
      </c>
      <c r="AV300" s="12" t="s">
        <v>82</v>
      </c>
      <c r="AW300" s="12" t="s">
        <v>29</v>
      </c>
      <c r="AX300" s="12" t="s">
        <v>72</v>
      </c>
      <c r="AY300" s="116" t="s">
        <v>115</v>
      </c>
    </row>
    <row r="301" spans="2:65" s="13" customFormat="1" x14ac:dyDescent="0.2">
      <c r="B301" s="247"/>
      <c r="C301" s="248"/>
      <c r="D301" s="243" t="s">
        <v>123</v>
      </c>
      <c r="E301" s="249" t="s">
        <v>1</v>
      </c>
      <c r="F301" s="250" t="s">
        <v>125</v>
      </c>
      <c r="G301" s="248"/>
      <c r="H301" s="251">
        <v>3</v>
      </c>
      <c r="I301" s="262"/>
      <c r="J301" s="248"/>
      <c r="L301" s="119"/>
      <c r="M301" s="121"/>
      <c r="T301" s="122"/>
      <c r="AT301" s="120" t="s">
        <v>123</v>
      </c>
      <c r="AU301" s="120" t="s">
        <v>82</v>
      </c>
      <c r="AV301" s="13" t="s">
        <v>121</v>
      </c>
      <c r="AW301" s="13" t="s">
        <v>29</v>
      </c>
      <c r="AX301" s="13" t="s">
        <v>80</v>
      </c>
      <c r="AY301" s="120" t="s">
        <v>115</v>
      </c>
    </row>
    <row r="302" spans="2:65" s="1" customFormat="1" ht="24.15" customHeight="1" x14ac:dyDescent="0.2">
      <c r="B302" s="175"/>
      <c r="C302" s="253" t="s">
        <v>380</v>
      </c>
      <c r="D302" s="253" t="s">
        <v>224</v>
      </c>
      <c r="E302" s="254" t="s">
        <v>381</v>
      </c>
      <c r="F302" s="255" t="s">
        <v>382</v>
      </c>
      <c r="G302" s="256" t="s">
        <v>337</v>
      </c>
      <c r="H302" s="257">
        <v>83.23</v>
      </c>
      <c r="I302" s="264">
        <v>0</v>
      </c>
      <c r="J302" s="258">
        <f>ROUND(I302*H302,2)</f>
        <v>0</v>
      </c>
      <c r="K302" s="125"/>
      <c r="L302" s="126"/>
      <c r="M302" s="127" t="s">
        <v>1</v>
      </c>
      <c r="N302" s="128" t="s">
        <v>37</v>
      </c>
      <c r="O302" s="110">
        <v>0</v>
      </c>
      <c r="P302" s="110">
        <f>O302*H302</f>
        <v>0</v>
      </c>
      <c r="Q302" s="110">
        <v>2.8199999999999999E-2</v>
      </c>
      <c r="R302" s="110">
        <f>Q302*H302</f>
        <v>2.347086</v>
      </c>
      <c r="S302" s="110">
        <v>0</v>
      </c>
      <c r="T302" s="111">
        <f>S302*H302</f>
        <v>0</v>
      </c>
      <c r="AR302" s="112" t="s">
        <v>161</v>
      </c>
      <c r="AT302" s="112" t="s">
        <v>224</v>
      </c>
      <c r="AU302" s="112" t="s">
        <v>82</v>
      </c>
      <c r="AY302" s="15" t="s">
        <v>115</v>
      </c>
      <c r="BE302" s="113">
        <f>IF(N302="základní",J302,0)</f>
        <v>0</v>
      </c>
      <c r="BF302" s="113">
        <f>IF(N302="snížená",J302,0)</f>
        <v>0</v>
      </c>
      <c r="BG302" s="113">
        <f>IF(N302="zákl. přenesená",J302,0)</f>
        <v>0</v>
      </c>
      <c r="BH302" s="113">
        <f>IF(N302="sníž. přenesená",J302,0)</f>
        <v>0</v>
      </c>
      <c r="BI302" s="113">
        <f>IF(N302="nulová",J302,0)</f>
        <v>0</v>
      </c>
      <c r="BJ302" s="15" t="s">
        <v>80</v>
      </c>
      <c r="BK302" s="113">
        <f>ROUND(I302*H302,2)</f>
        <v>0</v>
      </c>
      <c r="BL302" s="15" t="s">
        <v>121</v>
      </c>
      <c r="BM302" s="112" t="s">
        <v>383</v>
      </c>
    </row>
    <row r="303" spans="2:65" s="1" customFormat="1" ht="18" x14ac:dyDescent="0.2">
      <c r="B303" s="175"/>
      <c r="C303" s="176"/>
      <c r="D303" s="243" t="s">
        <v>130</v>
      </c>
      <c r="E303" s="176"/>
      <c r="F303" s="252" t="s">
        <v>384</v>
      </c>
      <c r="G303" s="176"/>
      <c r="H303" s="176"/>
      <c r="I303" s="263"/>
      <c r="J303" s="176"/>
      <c r="L303" s="26"/>
      <c r="M303" s="123"/>
      <c r="T303" s="48"/>
      <c r="AT303" s="15" t="s">
        <v>130</v>
      </c>
      <c r="AU303" s="15" t="s">
        <v>82</v>
      </c>
    </row>
    <row r="304" spans="2:65" s="12" customFormat="1" x14ac:dyDescent="0.2">
      <c r="B304" s="241"/>
      <c r="C304" s="242"/>
      <c r="D304" s="243" t="s">
        <v>123</v>
      </c>
      <c r="E304" s="244" t="s">
        <v>1</v>
      </c>
      <c r="F304" s="245" t="s">
        <v>385</v>
      </c>
      <c r="G304" s="242"/>
      <c r="H304" s="246">
        <v>83.23</v>
      </c>
      <c r="I304" s="261"/>
      <c r="J304" s="242"/>
      <c r="L304" s="114"/>
      <c r="M304" s="117"/>
      <c r="T304" s="118"/>
      <c r="AT304" s="116" t="s">
        <v>123</v>
      </c>
      <c r="AU304" s="116" t="s">
        <v>82</v>
      </c>
      <c r="AV304" s="12" t="s">
        <v>82</v>
      </c>
      <c r="AW304" s="12" t="s">
        <v>29</v>
      </c>
      <c r="AX304" s="12" t="s">
        <v>72</v>
      </c>
      <c r="AY304" s="116" t="s">
        <v>115</v>
      </c>
    </row>
    <row r="305" spans="2:65" s="13" customFormat="1" x14ac:dyDescent="0.2">
      <c r="B305" s="247"/>
      <c r="C305" s="248"/>
      <c r="D305" s="243" t="s">
        <v>123</v>
      </c>
      <c r="E305" s="249" t="s">
        <v>1</v>
      </c>
      <c r="F305" s="250" t="s">
        <v>125</v>
      </c>
      <c r="G305" s="248"/>
      <c r="H305" s="251">
        <v>83.23</v>
      </c>
      <c r="I305" s="262"/>
      <c r="J305" s="248"/>
      <c r="L305" s="119"/>
      <c r="M305" s="121"/>
      <c r="T305" s="122"/>
      <c r="AT305" s="120" t="s">
        <v>123</v>
      </c>
      <c r="AU305" s="120" t="s">
        <v>82</v>
      </c>
      <c r="AV305" s="13" t="s">
        <v>121</v>
      </c>
      <c r="AW305" s="13" t="s">
        <v>29</v>
      </c>
      <c r="AX305" s="13" t="s">
        <v>80</v>
      </c>
      <c r="AY305" s="120" t="s">
        <v>115</v>
      </c>
    </row>
    <row r="306" spans="2:65" s="1" customFormat="1" ht="16.5" customHeight="1" x14ac:dyDescent="0.2">
      <c r="B306" s="175"/>
      <c r="C306" s="235" t="s">
        <v>386</v>
      </c>
      <c r="D306" s="235" t="s">
        <v>117</v>
      </c>
      <c r="E306" s="236" t="s">
        <v>387</v>
      </c>
      <c r="F306" s="237" t="s">
        <v>388</v>
      </c>
      <c r="G306" s="238" t="s">
        <v>337</v>
      </c>
      <c r="H306" s="239">
        <v>85</v>
      </c>
      <c r="I306" s="259">
        <v>0</v>
      </c>
      <c r="J306" s="240">
        <f>ROUND(I306*H306,2)</f>
        <v>0</v>
      </c>
      <c r="K306" s="107"/>
      <c r="L306" s="26"/>
      <c r="M306" s="108" t="s">
        <v>1</v>
      </c>
      <c r="N306" s="109" t="s">
        <v>37</v>
      </c>
      <c r="O306" s="110">
        <v>5.3999999999999999E-2</v>
      </c>
      <c r="P306" s="110">
        <f>O306*H306</f>
        <v>4.59</v>
      </c>
      <c r="Q306" s="110">
        <v>1.9000000000000001E-4</v>
      </c>
      <c r="R306" s="110">
        <f>Q306*H306</f>
        <v>1.6150000000000001E-2</v>
      </c>
      <c r="S306" s="110">
        <v>0</v>
      </c>
      <c r="T306" s="111">
        <f>S306*H306</f>
        <v>0</v>
      </c>
      <c r="AR306" s="112" t="s">
        <v>121</v>
      </c>
      <c r="AT306" s="112" t="s">
        <v>117</v>
      </c>
      <c r="AU306" s="112" t="s">
        <v>82</v>
      </c>
      <c r="AY306" s="15" t="s">
        <v>115</v>
      </c>
      <c r="BE306" s="113">
        <f>IF(N306="základní",J306,0)</f>
        <v>0</v>
      </c>
      <c r="BF306" s="113">
        <f>IF(N306="snížená",J306,0)</f>
        <v>0</v>
      </c>
      <c r="BG306" s="113">
        <f>IF(N306="zákl. přenesená",J306,0)</f>
        <v>0</v>
      </c>
      <c r="BH306" s="113">
        <f>IF(N306="sníž. přenesená",J306,0)</f>
        <v>0</v>
      </c>
      <c r="BI306" s="113">
        <f>IF(N306="nulová",J306,0)</f>
        <v>0</v>
      </c>
      <c r="BJ306" s="15" t="s">
        <v>80</v>
      </c>
      <c r="BK306" s="113">
        <f>ROUND(I306*H306,2)</f>
        <v>0</v>
      </c>
      <c r="BL306" s="15" t="s">
        <v>121</v>
      </c>
      <c r="BM306" s="112" t="s">
        <v>389</v>
      </c>
    </row>
    <row r="307" spans="2:65" s="1" customFormat="1" ht="27" x14ac:dyDescent="0.2">
      <c r="B307" s="175"/>
      <c r="C307" s="176"/>
      <c r="D307" s="243" t="s">
        <v>130</v>
      </c>
      <c r="E307" s="176"/>
      <c r="F307" s="252" t="s">
        <v>390</v>
      </c>
      <c r="G307" s="176"/>
      <c r="H307" s="176"/>
      <c r="I307" s="263"/>
      <c r="J307" s="176"/>
      <c r="L307" s="26"/>
      <c r="M307" s="123"/>
      <c r="T307" s="48"/>
      <c r="AT307" s="15" t="s">
        <v>130</v>
      </c>
      <c r="AU307" s="15" t="s">
        <v>82</v>
      </c>
    </row>
    <row r="308" spans="2:65" s="12" customFormat="1" x14ac:dyDescent="0.2">
      <c r="B308" s="241"/>
      <c r="C308" s="242"/>
      <c r="D308" s="243" t="s">
        <v>123</v>
      </c>
      <c r="E308" s="244" t="s">
        <v>1</v>
      </c>
      <c r="F308" s="245" t="s">
        <v>391</v>
      </c>
      <c r="G308" s="242"/>
      <c r="H308" s="246">
        <v>85</v>
      </c>
      <c r="I308" s="261"/>
      <c r="J308" s="242"/>
      <c r="L308" s="114"/>
      <c r="M308" s="117"/>
      <c r="T308" s="118"/>
      <c r="AT308" s="116" t="s">
        <v>123</v>
      </c>
      <c r="AU308" s="116" t="s">
        <v>82</v>
      </c>
      <c r="AV308" s="12" t="s">
        <v>82</v>
      </c>
      <c r="AW308" s="12" t="s">
        <v>29</v>
      </c>
      <c r="AX308" s="12" t="s">
        <v>72</v>
      </c>
      <c r="AY308" s="116" t="s">
        <v>115</v>
      </c>
    </row>
    <row r="309" spans="2:65" s="13" customFormat="1" x14ac:dyDescent="0.2">
      <c r="B309" s="247"/>
      <c r="C309" s="248"/>
      <c r="D309" s="243" t="s">
        <v>123</v>
      </c>
      <c r="E309" s="249" t="s">
        <v>1</v>
      </c>
      <c r="F309" s="250" t="s">
        <v>125</v>
      </c>
      <c r="G309" s="248"/>
      <c r="H309" s="251">
        <v>85</v>
      </c>
      <c r="I309" s="262"/>
      <c r="J309" s="248"/>
      <c r="L309" s="119"/>
      <c r="M309" s="121"/>
      <c r="T309" s="122"/>
      <c r="AT309" s="120" t="s">
        <v>123</v>
      </c>
      <c r="AU309" s="120" t="s">
        <v>82</v>
      </c>
      <c r="AV309" s="13" t="s">
        <v>121</v>
      </c>
      <c r="AW309" s="13" t="s">
        <v>29</v>
      </c>
      <c r="AX309" s="13" t="s">
        <v>80</v>
      </c>
      <c r="AY309" s="120" t="s">
        <v>115</v>
      </c>
    </row>
    <row r="310" spans="2:65" s="1" customFormat="1" ht="16.5" customHeight="1" x14ac:dyDescent="0.2">
      <c r="B310" s="175"/>
      <c r="C310" s="235" t="s">
        <v>392</v>
      </c>
      <c r="D310" s="235" t="s">
        <v>117</v>
      </c>
      <c r="E310" s="236" t="s">
        <v>393</v>
      </c>
      <c r="F310" s="237" t="s">
        <v>394</v>
      </c>
      <c r="G310" s="238" t="s">
        <v>337</v>
      </c>
      <c r="H310" s="239">
        <v>82</v>
      </c>
      <c r="I310" s="259">
        <v>0</v>
      </c>
      <c r="J310" s="240">
        <f>ROUND(I310*H310,2)</f>
        <v>0</v>
      </c>
      <c r="K310" s="107"/>
      <c r="L310" s="26"/>
      <c r="M310" s="108" t="s">
        <v>1</v>
      </c>
      <c r="N310" s="109" t="s">
        <v>37</v>
      </c>
      <c r="O310" s="110">
        <v>2.3E-2</v>
      </c>
      <c r="P310" s="110">
        <f>O310*H310</f>
        <v>1.8859999999999999</v>
      </c>
      <c r="Q310" s="110">
        <v>6.9999999999999994E-5</v>
      </c>
      <c r="R310" s="110">
        <f>Q310*H310</f>
        <v>5.7399999999999994E-3</v>
      </c>
      <c r="S310" s="110">
        <v>0</v>
      </c>
      <c r="T310" s="111">
        <f>S310*H310</f>
        <v>0</v>
      </c>
      <c r="AR310" s="112" t="s">
        <v>121</v>
      </c>
      <c r="AT310" s="112" t="s">
        <v>117</v>
      </c>
      <c r="AU310" s="112" t="s">
        <v>82</v>
      </c>
      <c r="AY310" s="15" t="s">
        <v>115</v>
      </c>
      <c r="BE310" s="113">
        <f>IF(N310="základní",J310,0)</f>
        <v>0</v>
      </c>
      <c r="BF310" s="113">
        <f>IF(N310="snížená",J310,0)</f>
        <v>0</v>
      </c>
      <c r="BG310" s="113">
        <f>IF(N310="zákl. přenesená",J310,0)</f>
        <v>0</v>
      </c>
      <c r="BH310" s="113">
        <f>IF(N310="sníž. přenesená",J310,0)</f>
        <v>0</v>
      </c>
      <c r="BI310" s="113">
        <f>IF(N310="nulová",J310,0)</f>
        <v>0</v>
      </c>
      <c r="BJ310" s="15" t="s">
        <v>80</v>
      </c>
      <c r="BK310" s="113">
        <f>ROUND(I310*H310,2)</f>
        <v>0</v>
      </c>
      <c r="BL310" s="15" t="s">
        <v>121</v>
      </c>
      <c r="BM310" s="112" t="s">
        <v>395</v>
      </c>
    </row>
    <row r="311" spans="2:65" s="1" customFormat="1" ht="27" x14ac:dyDescent="0.2">
      <c r="B311" s="175"/>
      <c r="C311" s="176"/>
      <c r="D311" s="243" t="s">
        <v>130</v>
      </c>
      <c r="E311" s="176"/>
      <c r="F311" s="252" t="s">
        <v>390</v>
      </c>
      <c r="G311" s="176"/>
      <c r="H311" s="176"/>
      <c r="I311" s="263"/>
      <c r="J311" s="176"/>
      <c r="L311" s="26"/>
      <c r="M311" s="123"/>
      <c r="T311" s="48"/>
      <c r="AT311" s="15" t="s">
        <v>130</v>
      </c>
      <c r="AU311" s="15" t="s">
        <v>82</v>
      </c>
    </row>
    <row r="312" spans="2:65" s="12" customFormat="1" x14ac:dyDescent="0.2">
      <c r="B312" s="241"/>
      <c r="C312" s="242"/>
      <c r="D312" s="243" t="s">
        <v>123</v>
      </c>
      <c r="E312" s="244" t="s">
        <v>1</v>
      </c>
      <c r="F312" s="245" t="s">
        <v>396</v>
      </c>
      <c r="G312" s="242"/>
      <c r="H312" s="246">
        <v>82</v>
      </c>
      <c r="I312" s="261"/>
      <c r="J312" s="242"/>
      <c r="L312" s="114"/>
      <c r="M312" s="117"/>
      <c r="T312" s="118"/>
      <c r="AT312" s="116" t="s">
        <v>123</v>
      </c>
      <c r="AU312" s="116" t="s">
        <v>82</v>
      </c>
      <c r="AV312" s="12" t="s">
        <v>82</v>
      </c>
      <c r="AW312" s="12" t="s">
        <v>29</v>
      </c>
      <c r="AX312" s="12" t="s">
        <v>72</v>
      </c>
      <c r="AY312" s="116" t="s">
        <v>115</v>
      </c>
    </row>
    <row r="313" spans="2:65" s="13" customFormat="1" x14ac:dyDescent="0.2">
      <c r="B313" s="247"/>
      <c r="C313" s="248"/>
      <c r="D313" s="243" t="s">
        <v>123</v>
      </c>
      <c r="E313" s="249" t="s">
        <v>1</v>
      </c>
      <c r="F313" s="250" t="s">
        <v>125</v>
      </c>
      <c r="G313" s="248"/>
      <c r="H313" s="251">
        <v>82</v>
      </c>
      <c r="I313" s="262"/>
      <c r="J313" s="248"/>
      <c r="L313" s="119"/>
      <c r="M313" s="121"/>
      <c r="T313" s="122"/>
      <c r="AT313" s="120" t="s">
        <v>123</v>
      </c>
      <c r="AU313" s="120" t="s">
        <v>82</v>
      </c>
      <c r="AV313" s="13" t="s">
        <v>121</v>
      </c>
      <c r="AW313" s="13" t="s">
        <v>29</v>
      </c>
      <c r="AX313" s="13" t="s">
        <v>80</v>
      </c>
      <c r="AY313" s="120" t="s">
        <v>115</v>
      </c>
    </row>
    <row r="314" spans="2:65" s="11" customFormat="1" ht="22.75" customHeight="1" x14ac:dyDescent="0.25">
      <c r="B314" s="228"/>
      <c r="C314" s="229"/>
      <c r="D314" s="230" t="s">
        <v>71</v>
      </c>
      <c r="E314" s="233" t="s">
        <v>397</v>
      </c>
      <c r="F314" s="233" t="s">
        <v>398</v>
      </c>
      <c r="G314" s="229"/>
      <c r="H314" s="229"/>
      <c r="I314" s="260"/>
      <c r="J314" s="234">
        <f>BK314</f>
        <v>0</v>
      </c>
      <c r="L314" s="98"/>
      <c r="M314" s="100"/>
      <c r="P314" s="101">
        <f>SUM(P315:P316)</f>
        <v>10.909916000000001</v>
      </c>
      <c r="R314" s="101">
        <f>SUM(R315:R316)</f>
        <v>0</v>
      </c>
      <c r="T314" s="102">
        <f>SUM(T315:T316)</f>
        <v>0</v>
      </c>
      <c r="AR314" s="99" t="s">
        <v>80</v>
      </c>
      <c r="AT314" s="103" t="s">
        <v>71</v>
      </c>
      <c r="AU314" s="103" t="s">
        <v>80</v>
      </c>
      <c r="AY314" s="99" t="s">
        <v>115</v>
      </c>
      <c r="BK314" s="104">
        <f>SUM(BK315:BK316)</f>
        <v>0</v>
      </c>
    </row>
    <row r="315" spans="2:65" s="1" customFormat="1" ht="37.75" customHeight="1" x14ac:dyDescent="0.2">
      <c r="B315" s="175"/>
      <c r="C315" s="235" t="s">
        <v>399</v>
      </c>
      <c r="D315" s="235" t="s">
        <v>117</v>
      </c>
      <c r="E315" s="236" t="s">
        <v>400</v>
      </c>
      <c r="F315" s="237" t="s">
        <v>401</v>
      </c>
      <c r="G315" s="238" t="s">
        <v>215</v>
      </c>
      <c r="H315" s="239">
        <v>4.7270000000000003</v>
      </c>
      <c r="I315" s="259">
        <v>0</v>
      </c>
      <c r="J315" s="240">
        <f>ROUND(I315*H315,2)</f>
        <v>0</v>
      </c>
      <c r="K315" s="107"/>
      <c r="L315" s="26"/>
      <c r="M315" s="108" t="s">
        <v>1</v>
      </c>
      <c r="N315" s="109" t="s">
        <v>37</v>
      </c>
      <c r="O315" s="110">
        <v>0.82799999999999996</v>
      </c>
      <c r="P315" s="110">
        <f>O315*H315</f>
        <v>3.9139560000000002</v>
      </c>
      <c r="Q315" s="110">
        <v>0</v>
      </c>
      <c r="R315" s="110">
        <f>Q315*H315</f>
        <v>0</v>
      </c>
      <c r="S315" s="110">
        <v>0</v>
      </c>
      <c r="T315" s="111">
        <f>S315*H315</f>
        <v>0</v>
      </c>
      <c r="AR315" s="112" t="s">
        <v>121</v>
      </c>
      <c r="AT315" s="112" t="s">
        <v>117</v>
      </c>
      <c r="AU315" s="112" t="s">
        <v>82</v>
      </c>
      <c r="AY315" s="15" t="s">
        <v>115</v>
      </c>
      <c r="BE315" s="113">
        <f>IF(N315="základní",J315,0)</f>
        <v>0</v>
      </c>
      <c r="BF315" s="113">
        <f>IF(N315="snížená",J315,0)</f>
        <v>0</v>
      </c>
      <c r="BG315" s="113">
        <f>IF(N315="zákl. přenesená",J315,0)</f>
        <v>0</v>
      </c>
      <c r="BH315" s="113">
        <f>IF(N315="sníž. přenesená",J315,0)</f>
        <v>0</v>
      </c>
      <c r="BI315" s="113">
        <f>IF(N315="nulová",J315,0)</f>
        <v>0</v>
      </c>
      <c r="BJ315" s="15" t="s">
        <v>80</v>
      </c>
      <c r="BK315" s="113">
        <f>ROUND(I315*H315,2)</f>
        <v>0</v>
      </c>
      <c r="BL315" s="15" t="s">
        <v>121</v>
      </c>
      <c r="BM315" s="112" t="s">
        <v>402</v>
      </c>
    </row>
    <row r="316" spans="2:65" s="1" customFormat="1" ht="49" customHeight="1" x14ac:dyDescent="0.2">
      <c r="B316" s="175"/>
      <c r="C316" s="235" t="s">
        <v>403</v>
      </c>
      <c r="D316" s="235" t="s">
        <v>117</v>
      </c>
      <c r="E316" s="236" t="s">
        <v>404</v>
      </c>
      <c r="F316" s="237" t="s">
        <v>405</v>
      </c>
      <c r="G316" s="238" t="s">
        <v>215</v>
      </c>
      <c r="H316" s="239">
        <v>4.7270000000000003</v>
      </c>
      <c r="I316" s="259">
        <v>0</v>
      </c>
      <c r="J316" s="240">
        <f>ROUND(I316*H316,2)</f>
        <v>0</v>
      </c>
      <c r="K316" s="107"/>
      <c r="L316" s="26"/>
      <c r="M316" s="129" t="s">
        <v>1</v>
      </c>
      <c r="N316" s="130" t="s">
        <v>37</v>
      </c>
      <c r="O316" s="131">
        <v>1.48</v>
      </c>
      <c r="P316" s="131">
        <f>O316*H316</f>
        <v>6.9959600000000002</v>
      </c>
      <c r="Q316" s="131">
        <v>0</v>
      </c>
      <c r="R316" s="131">
        <f>Q316*H316</f>
        <v>0</v>
      </c>
      <c r="S316" s="131">
        <v>0</v>
      </c>
      <c r="T316" s="132">
        <f>S316*H316</f>
        <v>0</v>
      </c>
      <c r="AR316" s="112" t="s">
        <v>121</v>
      </c>
      <c r="AT316" s="112" t="s">
        <v>117</v>
      </c>
      <c r="AU316" s="112" t="s">
        <v>82</v>
      </c>
      <c r="AY316" s="15" t="s">
        <v>115</v>
      </c>
      <c r="BE316" s="113">
        <f>IF(N316="základní",J316,0)</f>
        <v>0</v>
      </c>
      <c r="BF316" s="113">
        <f>IF(N316="snížená",J316,0)</f>
        <v>0</v>
      </c>
      <c r="BG316" s="113">
        <f>IF(N316="zákl. přenesená",J316,0)</f>
        <v>0</v>
      </c>
      <c r="BH316" s="113">
        <f>IF(N316="sníž. přenesená",J316,0)</f>
        <v>0</v>
      </c>
      <c r="BI316" s="113">
        <f>IF(N316="nulová",J316,0)</f>
        <v>0</v>
      </c>
      <c r="BJ316" s="15" t="s">
        <v>80</v>
      </c>
      <c r="BK316" s="113">
        <f>ROUND(I316*H316,2)</f>
        <v>0</v>
      </c>
      <c r="BL316" s="15" t="s">
        <v>121</v>
      </c>
      <c r="BM316" s="112" t="s">
        <v>406</v>
      </c>
    </row>
    <row r="317" spans="2:65" s="1" customFormat="1" ht="6.9" customHeight="1" x14ac:dyDescent="0.2">
      <c r="B317" s="204"/>
      <c r="C317" s="205"/>
      <c r="D317" s="205"/>
      <c r="E317" s="205"/>
      <c r="F317" s="205"/>
      <c r="G317" s="205"/>
      <c r="H317" s="205"/>
      <c r="I317" s="205"/>
      <c r="J317" s="205"/>
      <c r="K317" s="38"/>
      <c r="L317" s="26"/>
    </row>
  </sheetData>
  <autoFilter ref="C121:K316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21"/>
  <sheetViews>
    <sheetView showGridLines="0" topLeftCell="F112" zoomScale="130" zoomScaleNormal="130" workbookViewId="0">
      <selection activeCell="Y311" sqref="Y311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style="167" customWidth="1"/>
    <col min="6" max="6" width="50.88671875" style="167" customWidth="1"/>
    <col min="7" max="7" width="7.44140625" style="167" customWidth="1"/>
    <col min="8" max="8" width="14" style="167" customWidth="1"/>
    <col min="9" max="9" width="15.88671875" style="167" customWidth="1"/>
    <col min="10" max="10" width="22.33203125" style="167" customWidth="1"/>
    <col min="11" max="11" width="22.33203125" hidden="1" customWidth="1"/>
    <col min="12" max="12" width="9.33203125" customWidth="1"/>
    <col min="13" max="13" width="10.886718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" customHeight="1" x14ac:dyDescent="0.2">
      <c r="L2" s="133" t="s">
        <v>5</v>
      </c>
      <c r="M2" s="134"/>
      <c r="N2" s="134"/>
      <c r="O2" s="134"/>
      <c r="P2" s="134"/>
      <c r="Q2" s="134"/>
      <c r="R2" s="134"/>
      <c r="S2" s="134"/>
      <c r="T2" s="134"/>
      <c r="U2" s="134"/>
      <c r="V2" s="134"/>
      <c r="AT2" s="15" t="s">
        <v>85</v>
      </c>
    </row>
    <row r="3" spans="2:46" ht="6.9" customHeight="1" x14ac:dyDescent="0.2">
      <c r="B3" s="16"/>
      <c r="C3" s="17"/>
      <c r="D3" s="17"/>
      <c r="E3" s="169"/>
      <c r="F3" s="169"/>
      <c r="G3" s="169"/>
      <c r="H3" s="169"/>
      <c r="I3" s="169"/>
      <c r="J3" s="169"/>
      <c r="K3" s="17"/>
      <c r="L3" s="18"/>
      <c r="AT3" s="15" t="s">
        <v>82</v>
      </c>
    </row>
    <row r="4" spans="2:46" ht="24.9" customHeight="1" x14ac:dyDescent="0.2">
      <c r="B4" s="18"/>
      <c r="D4" s="19" t="s">
        <v>86</v>
      </c>
      <c r="L4" s="18"/>
      <c r="M4" s="79" t="s">
        <v>10</v>
      </c>
      <c r="AT4" s="15" t="s">
        <v>3</v>
      </c>
    </row>
    <row r="5" spans="2:46" ht="6.9" customHeight="1" x14ac:dyDescent="0.2">
      <c r="B5" s="18"/>
      <c r="L5" s="18"/>
    </row>
    <row r="6" spans="2:46" ht="12" customHeight="1" x14ac:dyDescent="0.2">
      <c r="B6" s="18"/>
      <c r="D6" s="24" t="s">
        <v>14</v>
      </c>
      <c r="L6" s="18"/>
    </row>
    <row r="7" spans="2:46" ht="16.5" customHeight="1" x14ac:dyDescent="0.2">
      <c r="B7" s="18"/>
      <c r="E7" s="173" t="str">
        <f>'Rekapitulace stavby'!K6</f>
        <v>Přeložky vodovodů</v>
      </c>
      <c r="F7" s="174"/>
      <c r="G7" s="174"/>
      <c r="H7" s="174"/>
      <c r="L7" s="18"/>
    </row>
    <row r="8" spans="2:46" s="1" customFormat="1" ht="12" customHeight="1" x14ac:dyDescent="0.2">
      <c r="B8" s="26"/>
      <c r="D8" s="24" t="s">
        <v>87</v>
      </c>
      <c r="E8" s="176"/>
      <c r="F8" s="176"/>
      <c r="G8" s="176"/>
      <c r="H8" s="176"/>
      <c r="I8" s="176"/>
      <c r="J8" s="176"/>
      <c r="L8" s="26"/>
    </row>
    <row r="9" spans="2:46" s="1" customFormat="1" ht="16.5" customHeight="1" x14ac:dyDescent="0.2">
      <c r="B9" s="26"/>
      <c r="E9" s="177" t="s">
        <v>407</v>
      </c>
      <c r="F9" s="178"/>
      <c r="G9" s="178"/>
      <c r="H9" s="178"/>
      <c r="I9" s="176"/>
      <c r="J9" s="176"/>
      <c r="L9" s="26"/>
    </row>
    <row r="10" spans="2:46" s="1" customFormat="1" x14ac:dyDescent="0.2">
      <c r="B10" s="26"/>
      <c r="E10" s="176"/>
      <c r="F10" s="176"/>
      <c r="G10" s="176"/>
      <c r="H10" s="176"/>
      <c r="I10" s="176"/>
      <c r="J10" s="176"/>
      <c r="L10" s="26"/>
    </row>
    <row r="11" spans="2:46" s="1" customFormat="1" ht="12" customHeight="1" x14ac:dyDescent="0.2">
      <c r="B11" s="26"/>
      <c r="D11" s="24" t="s">
        <v>16</v>
      </c>
      <c r="E11" s="176"/>
      <c r="F11" s="179" t="s">
        <v>1</v>
      </c>
      <c r="G11" s="176"/>
      <c r="H11" s="176"/>
      <c r="I11" s="172" t="s">
        <v>17</v>
      </c>
      <c r="J11" s="179" t="s">
        <v>1</v>
      </c>
      <c r="L11" s="26"/>
    </row>
    <row r="12" spans="2:46" s="1" customFormat="1" ht="12" customHeight="1" x14ac:dyDescent="0.2">
      <c r="B12" s="26"/>
      <c r="D12" s="24" t="s">
        <v>18</v>
      </c>
      <c r="E12" s="176"/>
      <c r="F12" s="179" t="s">
        <v>19</v>
      </c>
      <c r="G12" s="176"/>
      <c r="H12" s="176"/>
      <c r="I12" s="172" t="s">
        <v>20</v>
      </c>
      <c r="J12" s="180" t="str">
        <f>'Rekapitulace stavby'!AN8</f>
        <v>25. 8. 2023</v>
      </c>
      <c r="L12" s="26"/>
    </row>
    <row r="13" spans="2:46" s="1" customFormat="1" ht="10.75" customHeight="1" x14ac:dyDescent="0.2">
      <c r="B13" s="26"/>
      <c r="E13" s="176"/>
      <c r="F13" s="176"/>
      <c r="G13" s="176"/>
      <c r="H13" s="176"/>
      <c r="I13" s="176"/>
      <c r="J13" s="176"/>
      <c r="L13" s="26"/>
    </row>
    <row r="14" spans="2:46" s="1" customFormat="1" ht="12" customHeight="1" x14ac:dyDescent="0.2">
      <c r="B14" s="26"/>
      <c r="D14" s="24" t="s">
        <v>22</v>
      </c>
      <c r="E14" s="176"/>
      <c r="F14" s="176"/>
      <c r="G14" s="176"/>
      <c r="H14" s="176"/>
      <c r="I14" s="172" t="s">
        <v>23</v>
      </c>
      <c r="J14" s="179" t="str">
        <f>IF('Rekapitulace stavby'!AN10="","",'Rekapitulace stavby'!AN10)</f>
        <v/>
      </c>
      <c r="L14" s="26"/>
    </row>
    <row r="15" spans="2:46" s="1" customFormat="1" ht="18" customHeight="1" x14ac:dyDescent="0.2">
      <c r="B15" s="26"/>
      <c r="E15" s="179" t="str">
        <f>IF('Rekapitulace stavby'!E11="","",'Rekapitulace stavby'!E11)</f>
        <v xml:space="preserve"> </v>
      </c>
      <c r="F15" s="176"/>
      <c r="G15" s="176"/>
      <c r="H15" s="176"/>
      <c r="I15" s="172" t="s">
        <v>25</v>
      </c>
      <c r="J15" s="179" t="str">
        <f>IF('Rekapitulace stavby'!AN11="","",'Rekapitulace stavby'!AN11)</f>
        <v/>
      </c>
      <c r="L15" s="26"/>
    </row>
    <row r="16" spans="2:46" s="1" customFormat="1" ht="6.9" customHeight="1" x14ac:dyDescent="0.2">
      <c r="B16" s="26"/>
      <c r="E16" s="176"/>
      <c r="F16" s="176"/>
      <c r="G16" s="176"/>
      <c r="H16" s="176"/>
      <c r="I16" s="176"/>
      <c r="J16" s="176"/>
      <c r="L16" s="26"/>
    </row>
    <row r="17" spans="2:12" s="1" customFormat="1" ht="12" customHeight="1" x14ac:dyDescent="0.2">
      <c r="B17" s="26"/>
      <c r="D17" s="24" t="s">
        <v>26</v>
      </c>
      <c r="E17" s="176"/>
      <c r="F17" s="176"/>
      <c r="G17" s="176"/>
      <c r="H17" s="176"/>
      <c r="I17" s="172" t="s">
        <v>23</v>
      </c>
      <c r="J17" s="179" t="str">
        <f>'Rekapitulace stavby'!AN13</f>
        <v/>
      </c>
      <c r="L17" s="26"/>
    </row>
    <row r="18" spans="2:12" s="1" customFormat="1" ht="18" customHeight="1" x14ac:dyDescent="0.2">
      <c r="B18" s="26"/>
      <c r="E18" s="181" t="str">
        <f>'Rekapitulace stavby'!E14</f>
        <v xml:space="preserve"> </v>
      </c>
      <c r="F18" s="181"/>
      <c r="G18" s="181"/>
      <c r="H18" s="181"/>
      <c r="I18" s="172" t="s">
        <v>25</v>
      </c>
      <c r="J18" s="179" t="str">
        <f>'Rekapitulace stavby'!AN14</f>
        <v/>
      </c>
      <c r="L18" s="26"/>
    </row>
    <row r="19" spans="2:12" s="1" customFormat="1" ht="6.9" customHeight="1" x14ac:dyDescent="0.2">
      <c r="B19" s="26"/>
      <c r="E19" s="176"/>
      <c r="F19" s="176"/>
      <c r="G19" s="176"/>
      <c r="H19" s="176"/>
      <c r="I19" s="176"/>
      <c r="J19" s="176"/>
      <c r="L19" s="26"/>
    </row>
    <row r="20" spans="2:12" s="1" customFormat="1" ht="12" customHeight="1" x14ac:dyDescent="0.2">
      <c r="B20" s="26"/>
      <c r="D20" s="24" t="s">
        <v>27</v>
      </c>
      <c r="E20" s="176"/>
      <c r="F20" s="176"/>
      <c r="G20" s="176"/>
      <c r="H20" s="176"/>
      <c r="I20" s="172" t="s">
        <v>23</v>
      </c>
      <c r="J20" s="179" t="s">
        <v>1</v>
      </c>
      <c r="L20" s="26"/>
    </row>
    <row r="21" spans="2:12" s="1" customFormat="1" ht="18" customHeight="1" x14ac:dyDescent="0.2">
      <c r="B21" s="26"/>
      <c r="E21" s="179" t="s">
        <v>28</v>
      </c>
      <c r="F21" s="176"/>
      <c r="G21" s="176"/>
      <c r="H21" s="176"/>
      <c r="I21" s="172" t="s">
        <v>25</v>
      </c>
      <c r="J21" s="179" t="s">
        <v>1</v>
      </c>
      <c r="L21" s="26"/>
    </row>
    <row r="22" spans="2:12" s="1" customFormat="1" ht="6.9" customHeight="1" x14ac:dyDescent="0.2">
      <c r="B22" s="26"/>
      <c r="E22" s="176"/>
      <c r="F22" s="176"/>
      <c r="G22" s="176"/>
      <c r="H22" s="176"/>
      <c r="I22" s="176"/>
      <c r="J22" s="176"/>
      <c r="L22" s="26"/>
    </row>
    <row r="23" spans="2:12" s="1" customFormat="1" ht="12" customHeight="1" x14ac:dyDescent="0.2">
      <c r="B23" s="26"/>
      <c r="D23" s="24" t="s">
        <v>30</v>
      </c>
      <c r="E23" s="176"/>
      <c r="F23" s="176"/>
      <c r="G23" s="176"/>
      <c r="H23" s="176"/>
      <c r="I23" s="172" t="s">
        <v>23</v>
      </c>
      <c r="J23" s="179" t="str">
        <f>IF('Rekapitulace stavby'!AN19="","",'Rekapitulace stavby'!AN19)</f>
        <v/>
      </c>
      <c r="L23" s="26"/>
    </row>
    <row r="24" spans="2:12" s="1" customFormat="1" ht="18" customHeight="1" x14ac:dyDescent="0.2">
      <c r="B24" s="26"/>
      <c r="E24" s="179" t="str">
        <f>IF('Rekapitulace stavby'!E20="","",'Rekapitulace stavby'!E20)</f>
        <v xml:space="preserve"> </v>
      </c>
      <c r="F24" s="176"/>
      <c r="G24" s="176"/>
      <c r="H24" s="176"/>
      <c r="I24" s="172" t="s">
        <v>25</v>
      </c>
      <c r="J24" s="179" t="str">
        <f>IF('Rekapitulace stavby'!AN20="","",'Rekapitulace stavby'!AN20)</f>
        <v/>
      </c>
      <c r="L24" s="26"/>
    </row>
    <row r="25" spans="2:12" s="1" customFormat="1" ht="6.9" customHeight="1" x14ac:dyDescent="0.2">
      <c r="B25" s="26"/>
      <c r="E25" s="176"/>
      <c r="F25" s="176"/>
      <c r="G25" s="176"/>
      <c r="H25" s="176"/>
      <c r="I25" s="176"/>
      <c r="J25" s="176"/>
      <c r="L25" s="26"/>
    </row>
    <row r="26" spans="2:12" s="1" customFormat="1" ht="12" customHeight="1" x14ac:dyDescent="0.2">
      <c r="B26" s="26"/>
      <c r="D26" s="24" t="s">
        <v>31</v>
      </c>
      <c r="E26" s="176"/>
      <c r="F26" s="176"/>
      <c r="G26" s="176"/>
      <c r="H26" s="176"/>
      <c r="I26" s="176"/>
      <c r="J26" s="176"/>
      <c r="L26" s="26"/>
    </row>
    <row r="27" spans="2:12" s="7" customFormat="1" ht="16.5" customHeight="1" x14ac:dyDescent="0.2">
      <c r="B27" s="80"/>
      <c r="E27" s="184" t="s">
        <v>1</v>
      </c>
      <c r="F27" s="184"/>
      <c r="G27" s="184"/>
      <c r="H27" s="184"/>
      <c r="I27" s="183"/>
      <c r="J27" s="183"/>
      <c r="L27" s="80"/>
    </row>
    <row r="28" spans="2:12" s="1" customFormat="1" ht="6.9" customHeight="1" x14ac:dyDescent="0.2">
      <c r="B28" s="26"/>
      <c r="E28" s="176"/>
      <c r="F28" s="176"/>
      <c r="G28" s="176"/>
      <c r="H28" s="176"/>
      <c r="I28" s="176"/>
      <c r="J28" s="176"/>
      <c r="L28" s="26"/>
    </row>
    <row r="29" spans="2:12" s="1" customFormat="1" ht="6.9" customHeight="1" x14ac:dyDescent="0.2">
      <c r="B29" s="26"/>
      <c r="D29" s="45"/>
      <c r="E29" s="185"/>
      <c r="F29" s="185"/>
      <c r="G29" s="185"/>
      <c r="H29" s="185"/>
      <c r="I29" s="185"/>
      <c r="J29" s="185"/>
      <c r="K29" s="45"/>
      <c r="L29" s="26"/>
    </row>
    <row r="30" spans="2:12" s="1" customFormat="1" ht="25.4" customHeight="1" x14ac:dyDescent="0.2">
      <c r="B30" s="26"/>
      <c r="D30" s="81" t="s">
        <v>32</v>
      </c>
      <c r="E30" s="176"/>
      <c r="F30" s="176"/>
      <c r="G30" s="176"/>
      <c r="H30" s="176"/>
      <c r="I30" s="176"/>
      <c r="J30" s="187">
        <f>ROUND(J121, 2)</f>
        <v>0</v>
      </c>
      <c r="L30" s="26"/>
    </row>
    <row r="31" spans="2:12" s="1" customFormat="1" ht="6.9" customHeight="1" x14ac:dyDescent="0.2">
      <c r="B31" s="26"/>
      <c r="D31" s="45"/>
      <c r="E31" s="185"/>
      <c r="F31" s="185"/>
      <c r="G31" s="185"/>
      <c r="H31" s="185"/>
      <c r="I31" s="185"/>
      <c r="J31" s="185"/>
      <c r="K31" s="45"/>
      <c r="L31" s="26"/>
    </row>
    <row r="32" spans="2:12" s="1" customFormat="1" ht="14.4" customHeight="1" x14ac:dyDescent="0.2">
      <c r="B32" s="26"/>
      <c r="E32" s="176"/>
      <c r="F32" s="188" t="s">
        <v>34</v>
      </c>
      <c r="G32" s="176"/>
      <c r="H32" s="176"/>
      <c r="I32" s="188" t="s">
        <v>33</v>
      </c>
      <c r="J32" s="188" t="s">
        <v>35</v>
      </c>
      <c r="L32" s="26"/>
    </row>
    <row r="33" spans="2:12" s="1" customFormat="1" ht="14.4" customHeight="1" x14ac:dyDescent="0.2">
      <c r="B33" s="26"/>
      <c r="D33" s="47" t="s">
        <v>36</v>
      </c>
      <c r="E33" s="172" t="s">
        <v>37</v>
      </c>
      <c r="F33" s="190">
        <f>ROUND((SUM(BE121:BE320)),  2)</f>
        <v>0</v>
      </c>
      <c r="G33" s="176"/>
      <c r="H33" s="176"/>
      <c r="I33" s="191">
        <v>0.21</v>
      </c>
      <c r="J33" s="190">
        <f>ROUND(((SUM(BE121:BE320))*I33),  2)</f>
        <v>0</v>
      </c>
      <c r="L33" s="26"/>
    </row>
    <row r="34" spans="2:12" s="1" customFormat="1" ht="14.4" customHeight="1" x14ac:dyDescent="0.2">
      <c r="B34" s="26"/>
      <c r="E34" s="172" t="s">
        <v>38</v>
      </c>
      <c r="F34" s="190">
        <f>ROUND((SUM(BF121:BF320)),  2)</f>
        <v>0</v>
      </c>
      <c r="G34" s="176"/>
      <c r="H34" s="176"/>
      <c r="I34" s="191">
        <v>0.15</v>
      </c>
      <c r="J34" s="190">
        <f>ROUND(((SUM(BF121:BF320))*I34),  2)</f>
        <v>0</v>
      </c>
      <c r="L34" s="26"/>
    </row>
    <row r="35" spans="2:12" s="1" customFormat="1" ht="14.4" hidden="1" customHeight="1" x14ac:dyDescent="0.2">
      <c r="B35" s="26"/>
      <c r="E35" s="172" t="s">
        <v>39</v>
      </c>
      <c r="F35" s="190">
        <f>ROUND((SUM(BG121:BG320)),  2)</f>
        <v>0</v>
      </c>
      <c r="G35" s="176"/>
      <c r="H35" s="176"/>
      <c r="I35" s="191">
        <v>0.21</v>
      </c>
      <c r="J35" s="190">
        <f>0</f>
        <v>0</v>
      </c>
      <c r="L35" s="26"/>
    </row>
    <row r="36" spans="2:12" s="1" customFormat="1" ht="14.4" hidden="1" customHeight="1" x14ac:dyDescent="0.2">
      <c r="B36" s="26"/>
      <c r="E36" s="172" t="s">
        <v>40</v>
      </c>
      <c r="F36" s="190">
        <f>ROUND((SUM(BH121:BH320)),  2)</f>
        <v>0</v>
      </c>
      <c r="G36" s="176"/>
      <c r="H36" s="176"/>
      <c r="I36" s="191">
        <v>0.15</v>
      </c>
      <c r="J36" s="190">
        <f>0</f>
        <v>0</v>
      </c>
      <c r="L36" s="26"/>
    </row>
    <row r="37" spans="2:12" s="1" customFormat="1" ht="14.4" hidden="1" customHeight="1" x14ac:dyDescent="0.2">
      <c r="B37" s="26"/>
      <c r="E37" s="172" t="s">
        <v>41</v>
      </c>
      <c r="F37" s="190">
        <f>ROUND((SUM(BI121:BI320)),  2)</f>
        <v>0</v>
      </c>
      <c r="G37" s="176"/>
      <c r="H37" s="176"/>
      <c r="I37" s="191">
        <v>0</v>
      </c>
      <c r="J37" s="190">
        <f>0</f>
        <v>0</v>
      </c>
      <c r="L37" s="26"/>
    </row>
    <row r="38" spans="2:12" s="1" customFormat="1" ht="6.9" customHeight="1" x14ac:dyDescent="0.2">
      <c r="B38" s="26"/>
      <c r="E38" s="176"/>
      <c r="F38" s="176"/>
      <c r="G38" s="176"/>
      <c r="H38" s="176"/>
      <c r="I38" s="176"/>
      <c r="J38" s="176"/>
      <c r="L38" s="26"/>
    </row>
    <row r="39" spans="2:12" s="1" customFormat="1" ht="25.4" customHeight="1" x14ac:dyDescent="0.2">
      <c r="B39" s="26"/>
      <c r="C39" s="82"/>
      <c r="D39" s="83" t="s">
        <v>42</v>
      </c>
      <c r="E39" s="194"/>
      <c r="F39" s="194"/>
      <c r="G39" s="195" t="s">
        <v>43</v>
      </c>
      <c r="H39" s="196" t="s">
        <v>44</v>
      </c>
      <c r="I39" s="194"/>
      <c r="J39" s="197">
        <f>SUM(J30:J37)</f>
        <v>0</v>
      </c>
      <c r="K39" s="84"/>
      <c r="L39" s="26"/>
    </row>
    <row r="40" spans="2:12" s="1" customFormat="1" ht="14.4" customHeight="1" x14ac:dyDescent="0.2">
      <c r="B40" s="26"/>
      <c r="E40" s="176"/>
      <c r="F40" s="176"/>
      <c r="G40" s="176"/>
      <c r="H40" s="176"/>
      <c r="I40" s="176"/>
      <c r="J40" s="176"/>
      <c r="L40" s="26"/>
    </row>
    <row r="41" spans="2:12" ht="14.4" customHeight="1" x14ac:dyDescent="0.2">
      <c r="B41" s="18"/>
      <c r="L41" s="18"/>
    </row>
    <row r="42" spans="2:12" ht="14.4" customHeight="1" x14ac:dyDescent="0.2">
      <c r="B42" s="18"/>
      <c r="L42" s="18"/>
    </row>
    <row r="43" spans="2:12" ht="14.4" customHeight="1" x14ac:dyDescent="0.2">
      <c r="B43" s="18"/>
      <c r="L43" s="18"/>
    </row>
    <row r="44" spans="2:12" ht="14.4" customHeight="1" x14ac:dyDescent="0.2">
      <c r="B44" s="18"/>
      <c r="L44" s="18"/>
    </row>
    <row r="45" spans="2:12" ht="14.4" customHeight="1" x14ac:dyDescent="0.2">
      <c r="B45" s="18"/>
      <c r="L45" s="18"/>
    </row>
    <row r="46" spans="2:12" ht="14.4" customHeight="1" x14ac:dyDescent="0.2">
      <c r="B46" s="18"/>
      <c r="L46" s="18"/>
    </row>
    <row r="47" spans="2:12" ht="14.4" customHeight="1" x14ac:dyDescent="0.2">
      <c r="B47" s="18"/>
      <c r="L47" s="18"/>
    </row>
    <row r="48" spans="2:12" ht="14.4" customHeight="1" x14ac:dyDescent="0.2">
      <c r="B48" s="18"/>
      <c r="L48" s="18"/>
    </row>
    <row r="49" spans="2:12" ht="14.4" customHeight="1" x14ac:dyDescent="0.2">
      <c r="B49" s="18"/>
      <c r="L49" s="18"/>
    </row>
    <row r="50" spans="2:12" s="1" customFormat="1" ht="14.4" customHeight="1" x14ac:dyDescent="0.2">
      <c r="B50" s="26"/>
      <c r="D50" s="34" t="s">
        <v>45</v>
      </c>
      <c r="E50" s="199"/>
      <c r="F50" s="199"/>
      <c r="G50" s="198" t="s">
        <v>46</v>
      </c>
      <c r="H50" s="199"/>
      <c r="I50" s="199"/>
      <c r="J50" s="199"/>
      <c r="K50" s="35"/>
      <c r="L50" s="26"/>
    </row>
    <row r="51" spans="2:12" x14ac:dyDescent="0.2">
      <c r="B51" s="18"/>
      <c r="L51" s="18"/>
    </row>
    <row r="52" spans="2:12" x14ac:dyDescent="0.2">
      <c r="B52" s="18"/>
      <c r="L52" s="18"/>
    </row>
    <row r="53" spans="2:12" x14ac:dyDescent="0.2">
      <c r="B53" s="18"/>
      <c r="L53" s="18"/>
    </row>
    <row r="54" spans="2:12" x14ac:dyDescent="0.2">
      <c r="B54" s="18"/>
      <c r="L54" s="18"/>
    </row>
    <row r="55" spans="2:12" x14ac:dyDescent="0.2">
      <c r="B55" s="18"/>
      <c r="L55" s="18"/>
    </row>
    <row r="56" spans="2:12" x14ac:dyDescent="0.2">
      <c r="B56" s="18"/>
      <c r="L56" s="18"/>
    </row>
    <row r="57" spans="2:12" x14ac:dyDescent="0.2">
      <c r="B57" s="18"/>
      <c r="L57" s="18"/>
    </row>
    <row r="58" spans="2:12" x14ac:dyDescent="0.2">
      <c r="B58" s="18"/>
      <c r="L58" s="18"/>
    </row>
    <row r="59" spans="2:12" x14ac:dyDescent="0.2">
      <c r="B59" s="18"/>
      <c r="L59" s="18"/>
    </row>
    <row r="60" spans="2:12" x14ac:dyDescent="0.2">
      <c r="B60" s="18"/>
      <c r="L60" s="18"/>
    </row>
    <row r="61" spans="2:12" s="1" customFormat="1" ht="12.5" x14ac:dyDescent="0.2">
      <c r="B61" s="26"/>
      <c r="D61" s="36" t="s">
        <v>47</v>
      </c>
      <c r="E61" s="201"/>
      <c r="F61" s="202" t="s">
        <v>48</v>
      </c>
      <c r="G61" s="200" t="s">
        <v>47</v>
      </c>
      <c r="H61" s="201"/>
      <c r="I61" s="201"/>
      <c r="J61" s="203" t="s">
        <v>48</v>
      </c>
      <c r="K61" s="28"/>
      <c r="L61" s="26"/>
    </row>
    <row r="62" spans="2:12" x14ac:dyDescent="0.2">
      <c r="B62" s="18"/>
      <c r="L62" s="18"/>
    </row>
    <row r="63" spans="2:12" x14ac:dyDescent="0.2">
      <c r="B63" s="18"/>
      <c r="L63" s="18"/>
    </row>
    <row r="64" spans="2:12" x14ac:dyDescent="0.2">
      <c r="B64" s="18"/>
      <c r="L64" s="18"/>
    </row>
    <row r="65" spans="2:12" s="1" customFormat="1" ht="13" x14ac:dyDescent="0.2">
      <c r="B65" s="26"/>
      <c r="D65" s="34" t="s">
        <v>49</v>
      </c>
      <c r="E65" s="199"/>
      <c r="F65" s="199"/>
      <c r="G65" s="198" t="s">
        <v>50</v>
      </c>
      <c r="H65" s="199"/>
      <c r="I65" s="199"/>
      <c r="J65" s="199"/>
      <c r="K65" s="35"/>
      <c r="L65" s="26"/>
    </row>
    <row r="66" spans="2:12" x14ac:dyDescent="0.2">
      <c r="B66" s="18"/>
      <c r="L66" s="18"/>
    </row>
    <row r="67" spans="2:12" x14ac:dyDescent="0.2">
      <c r="B67" s="18"/>
      <c r="L67" s="18"/>
    </row>
    <row r="68" spans="2:12" x14ac:dyDescent="0.2">
      <c r="B68" s="18"/>
      <c r="L68" s="18"/>
    </row>
    <row r="69" spans="2:12" x14ac:dyDescent="0.2">
      <c r="B69" s="18"/>
      <c r="L69" s="18"/>
    </row>
    <row r="70" spans="2:12" x14ac:dyDescent="0.2">
      <c r="B70" s="18"/>
      <c r="L70" s="18"/>
    </row>
    <row r="71" spans="2:12" x14ac:dyDescent="0.2">
      <c r="B71" s="18"/>
      <c r="L71" s="18"/>
    </row>
    <row r="72" spans="2:12" x14ac:dyDescent="0.2">
      <c r="B72" s="18"/>
      <c r="L72" s="18"/>
    </row>
    <row r="73" spans="2:12" x14ac:dyDescent="0.2">
      <c r="B73" s="18"/>
      <c r="L73" s="18"/>
    </row>
    <row r="74" spans="2:12" x14ac:dyDescent="0.2">
      <c r="B74" s="18"/>
      <c r="L74" s="18"/>
    </row>
    <row r="75" spans="2:12" x14ac:dyDescent="0.2">
      <c r="B75" s="18"/>
      <c r="L75" s="18"/>
    </row>
    <row r="76" spans="2:12" s="1" customFormat="1" ht="12.5" x14ac:dyDescent="0.2">
      <c r="B76" s="26"/>
      <c r="D76" s="36" t="s">
        <v>47</v>
      </c>
      <c r="E76" s="201"/>
      <c r="F76" s="202" t="s">
        <v>48</v>
      </c>
      <c r="G76" s="200" t="s">
        <v>47</v>
      </c>
      <c r="H76" s="201"/>
      <c r="I76" s="201"/>
      <c r="J76" s="203" t="s">
        <v>48</v>
      </c>
      <c r="K76" s="28"/>
      <c r="L76" s="26"/>
    </row>
    <row r="77" spans="2:12" s="1" customFormat="1" ht="14.4" customHeight="1" x14ac:dyDescent="0.2">
      <c r="B77" s="37"/>
      <c r="C77" s="38"/>
      <c r="D77" s="38"/>
      <c r="E77" s="205"/>
      <c r="F77" s="205"/>
      <c r="G77" s="205"/>
      <c r="H77" s="205"/>
      <c r="I77" s="205"/>
      <c r="J77" s="205"/>
      <c r="K77" s="38"/>
      <c r="L77" s="26"/>
    </row>
    <row r="81" spans="2:47" s="1" customFormat="1" ht="6.9" customHeight="1" x14ac:dyDescent="0.2">
      <c r="B81" s="39"/>
      <c r="C81" s="40"/>
      <c r="D81" s="40"/>
      <c r="E81" s="207"/>
      <c r="F81" s="207"/>
      <c r="G81" s="207"/>
      <c r="H81" s="207"/>
      <c r="I81" s="207"/>
      <c r="J81" s="207"/>
      <c r="K81" s="40"/>
      <c r="L81" s="26"/>
    </row>
    <row r="82" spans="2:47" s="1" customFormat="1" ht="24.9" customHeight="1" x14ac:dyDescent="0.2">
      <c r="B82" s="26"/>
      <c r="C82" s="19" t="s">
        <v>89</v>
      </c>
      <c r="E82" s="176"/>
      <c r="F82" s="176"/>
      <c r="G82" s="176"/>
      <c r="H82" s="176"/>
      <c r="I82" s="176"/>
      <c r="J82" s="176"/>
      <c r="L82" s="26"/>
    </row>
    <row r="83" spans="2:47" s="1" customFormat="1" ht="6.9" customHeight="1" x14ac:dyDescent="0.2">
      <c r="B83" s="26"/>
      <c r="E83" s="176"/>
      <c r="F83" s="176"/>
      <c r="G83" s="176"/>
      <c r="H83" s="176"/>
      <c r="I83" s="176"/>
      <c r="J83" s="176"/>
      <c r="L83" s="26"/>
    </row>
    <row r="84" spans="2:47" s="1" customFormat="1" ht="12" customHeight="1" x14ac:dyDescent="0.2">
      <c r="B84" s="26"/>
      <c r="C84" s="24" t="s">
        <v>14</v>
      </c>
      <c r="E84" s="176"/>
      <c r="F84" s="176"/>
      <c r="G84" s="176"/>
      <c r="H84" s="176"/>
      <c r="I84" s="176"/>
      <c r="J84" s="176"/>
      <c r="L84" s="26"/>
    </row>
    <row r="85" spans="2:47" s="1" customFormat="1" ht="16.5" customHeight="1" x14ac:dyDescent="0.2">
      <c r="B85" s="26"/>
      <c r="E85" s="173" t="str">
        <f>E7</f>
        <v>Přeložky vodovodů</v>
      </c>
      <c r="F85" s="174"/>
      <c r="G85" s="174"/>
      <c r="H85" s="174"/>
      <c r="I85" s="176"/>
      <c r="J85" s="176"/>
      <c r="L85" s="26"/>
    </row>
    <row r="86" spans="2:47" s="1" customFormat="1" ht="12" customHeight="1" x14ac:dyDescent="0.2">
      <c r="B86" s="26"/>
      <c r="C86" s="24" t="s">
        <v>87</v>
      </c>
      <c r="E86" s="176"/>
      <c r="F86" s="176"/>
      <c r="G86" s="176"/>
      <c r="H86" s="176"/>
      <c r="I86" s="176"/>
      <c r="J86" s="176"/>
      <c r="L86" s="26"/>
    </row>
    <row r="87" spans="2:47" s="1" customFormat="1" ht="16.5" customHeight="1" x14ac:dyDescent="0.2">
      <c r="B87" s="26"/>
      <c r="E87" s="177" t="str">
        <f>E9</f>
        <v>02 - Řad B</v>
      </c>
      <c r="F87" s="178"/>
      <c r="G87" s="178"/>
      <c r="H87" s="178"/>
      <c r="I87" s="176"/>
      <c r="J87" s="176"/>
      <c r="L87" s="26"/>
    </row>
    <row r="88" spans="2:47" s="1" customFormat="1" ht="6.9" customHeight="1" x14ac:dyDescent="0.2">
      <c r="B88" s="26"/>
      <c r="E88" s="176"/>
      <c r="F88" s="176"/>
      <c r="G88" s="176"/>
      <c r="H88" s="176"/>
      <c r="I88" s="176"/>
      <c r="J88" s="176"/>
      <c r="L88" s="26"/>
    </row>
    <row r="89" spans="2:47" s="1" customFormat="1" ht="12" customHeight="1" x14ac:dyDescent="0.2">
      <c r="B89" s="26"/>
      <c r="C89" s="24" t="s">
        <v>18</v>
      </c>
      <c r="E89" s="176"/>
      <c r="F89" s="179" t="str">
        <f>F12</f>
        <v>k.ú. Náchod</v>
      </c>
      <c r="G89" s="176"/>
      <c r="H89" s="176"/>
      <c r="I89" s="172" t="s">
        <v>20</v>
      </c>
      <c r="J89" s="180" t="str">
        <f>IF(J12="","",J12)</f>
        <v>25. 8. 2023</v>
      </c>
      <c r="L89" s="26"/>
    </row>
    <row r="90" spans="2:47" s="1" customFormat="1" ht="6.9" customHeight="1" x14ac:dyDescent="0.2">
      <c r="B90" s="26"/>
      <c r="E90" s="176"/>
      <c r="F90" s="176"/>
      <c r="G90" s="176"/>
      <c r="H90" s="176"/>
      <c r="I90" s="176"/>
      <c r="J90" s="176"/>
      <c r="L90" s="26"/>
    </row>
    <row r="91" spans="2:47" s="1" customFormat="1" ht="15.15" customHeight="1" x14ac:dyDescent="0.2">
      <c r="B91" s="26"/>
      <c r="C91" s="24" t="s">
        <v>22</v>
      </c>
      <c r="E91" s="176"/>
      <c r="F91" s="179" t="str">
        <f>E15</f>
        <v xml:space="preserve"> </v>
      </c>
      <c r="G91" s="176"/>
      <c r="H91" s="176"/>
      <c r="I91" s="172" t="s">
        <v>27</v>
      </c>
      <c r="J91" s="208" t="str">
        <f>E21</f>
        <v>Lucie Brandová, DiS.</v>
      </c>
      <c r="L91" s="26"/>
    </row>
    <row r="92" spans="2:47" s="1" customFormat="1" ht="15.15" customHeight="1" x14ac:dyDescent="0.2">
      <c r="B92" s="26"/>
      <c r="C92" s="24" t="s">
        <v>26</v>
      </c>
      <c r="E92" s="176"/>
      <c r="F92" s="179" t="str">
        <f>IF(E18="","",E18)</f>
        <v xml:space="preserve"> </v>
      </c>
      <c r="G92" s="176"/>
      <c r="H92" s="176"/>
      <c r="I92" s="172" t="s">
        <v>30</v>
      </c>
      <c r="J92" s="208" t="str">
        <f>E24</f>
        <v xml:space="preserve"> </v>
      </c>
      <c r="L92" s="26"/>
    </row>
    <row r="93" spans="2:47" s="1" customFormat="1" ht="10.4" customHeight="1" x14ac:dyDescent="0.2">
      <c r="B93" s="26"/>
      <c r="E93" s="176"/>
      <c r="F93" s="176"/>
      <c r="G93" s="176"/>
      <c r="H93" s="176"/>
      <c r="I93" s="176"/>
      <c r="J93" s="176"/>
      <c r="L93" s="26"/>
    </row>
    <row r="94" spans="2:47" s="1" customFormat="1" ht="29.25" customHeight="1" x14ac:dyDescent="0.2">
      <c r="B94" s="26"/>
      <c r="C94" s="85" t="s">
        <v>90</v>
      </c>
      <c r="D94" s="82"/>
      <c r="E94" s="192"/>
      <c r="F94" s="192"/>
      <c r="G94" s="192"/>
      <c r="H94" s="192"/>
      <c r="I94" s="192"/>
      <c r="J94" s="210" t="s">
        <v>91</v>
      </c>
      <c r="K94" s="82"/>
      <c r="L94" s="26"/>
    </row>
    <row r="95" spans="2:47" s="1" customFormat="1" ht="10.4" customHeight="1" x14ac:dyDescent="0.2">
      <c r="B95" s="26"/>
      <c r="E95" s="176"/>
      <c r="F95" s="176"/>
      <c r="G95" s="176"/>
      <c r="H95" s="176"/>
      <c r="I95" s="176"/>
      <c r="J95" s="176"/>
      <c r="L95" s="26"/>
    </row>
    <row r="96" spans="2:47" s="1" customFormat="1" ht="22.75" customHeight="1" x14ac:dyDescent="0.2">
      <c r="B96" s="26"/>
      <c r="C96" s="86" t="s">
        <v>92</v>
      </c>
      <c r="E96" s="176"/>
      <c r="F96" s="176"/>
      <c r="G96" s="176"/>
      <c r="H96" s="176"/>
      <c r="I96" s="176"/>
      <c r="J96" s="187">
        <f>J121</f>
        <v>0</v>
      </c>
      <c r="L96" s="26"/>
      <c r="AU96" s="15" t="s">
        <v>93</v>
      </c>
    </row>
    <row r="97" spans="2:12" s="8" customFormat="1" ht="24.9" customHeight="1" x14ac:dyDescent="0.2">
      <c r="B97" s="87"/>
      <c r="D97" s="88" t="s">
        <v>94</v>
      </c>
      <c r="E97" s="215"/>
      <c r="F97" s="215"/>
      <c r="G97" s="215"/>
      <c r="H97" s="215"/>
      <c r="I97" s="215"/>
      <c r="J97" s="216">
        <f>J122</f>
        <v>0</v>
      </c>
      <c r="L97" s="87"/>
    </row>
    <row r="98" spans="2:12" s="9" customFormat="1" ht="20" customHeight="1" x14ac:dyDescent="0.2">
      <c r="B98" s="89"/>
      <c r="D98" s="90" t="s">
        <v>95</v>
      </c>
      <c r="E98" s="220"/>
      <c r="F98" s="220"/>
      <c r="G98" s="220"/>
      <c r="H98" s="220"/>
      <c r="I98" s="220"/>
      <c r="J98" s="221">
        <f>J123</f>
        <v>0</v>
      </c>
      <c r="L98" s="89"/>
    </row>
    <row r="99" spans="2:12" s="9" customFormat="1" ht="20" customHeight="1" x14ac:dyDescent="0.2">
      <c r="B99" s="89"/>
      <c r="D99" s="90" t="s">
        <v>96</v>
      </c>
      <c r="E99" s="220"/>
      <c r="F99" s="220"/>
      <c r="G99" s="220"/>
      <c r="H99" s="220"/>
      <c r="I99" s="220"/>
      <c r="J99" s="221">
        <f>J207</f>
        <v>0</v>
      </c>
      <c r="L99" s="89"/>
    </row>
    <row r="100" spans="2:12" s="9" customFormat="1" ht="20" customHeight="1" x14ac:dyDescent="0.2">
      <c r="B100" s="89"/>
      <c r="D100" s="90" t="s">
        <v>98</v>
      </c>
      <c r="E100" s="220"/>
      <c r="F100" s="220"/>
      <c r="G100" s="220"/>
      <c r="H100" s="220"/>
      <c r="I100" s="220"/>
      <c r="J100" s="221">
        <f>J211</f>
        <v>0</v>
      </c>
      <c r="L100" s="89"/>
    </row>
    <row r="101" spans="2:12" s="9" customFormat="1" ht="20" customHeight="1" x14ac:dyDescent="0.2">
      <c r="B101" s="89"/>
      <c r="D101" s="90" t="s">
        <v>99</v>
      </c>
      <c r="E101" s="220"/>
      <c r="F101" s="220"/>
      <c r="G101" s="220"/>
      <c r="H101" s="220"/>
      <c r="I101" s="220"/>
      <c r="J101" s="221">
        <f>J318</f>
        <v>0</v>
      </c>
      <c r="L101" s="89"/>
    </row>
    <row r="102" spans="2:12" s="1" customFormat="1" ht="21.75" customHeight="1" x14ac:dyDescent="0.2">
      <c r="B102" s="26"/>
      <c r="E102" s="176"/>
      <c r="F102" s="176"/>
      <c r="G102" s="176"/>
      <c r="H102" s="176"/>
      <c r="I102" s="176"/>
      <c r="J102" s="176"/>
      <c r="L102" s="26"/>
    </row>
    <row r="103" spans="2:12" s="1" customFormat="1" ht="6.9" customHeight="1" x14ac:dyDescent="0.2">
      <c r="B103" s="37"/>
      <c r="C103" s="38"/>
      <c r="D103" s="38"/>
      <c r="E103" s="205"/>
      <c r="F103" s="205"/>
      <c r="G103" s="205"/>
      <c r="H103" s="205"/>
      <c r="I103" s="205"/>
      <c r="J103" s="205"/>
      <c r="K103" s="38"/>
      <c r="L103" s="26"/>
    </row>
    <row r="107" spans="2:12" s="1" customFormat="1" ht="6.9" customHeight="1" x14ac:dyDescent="0.2">
      <c r="B107" s="39"/>
      <c r="C107" s="40"/>
      <c r="D107" s="40"/>
      <c r="E107" s="207"/>
      <c r="F107" s="207"/>
      <c r="G107" s="207"/>
      <c r="H107" s="207"/>
      <c r="I107" s="207"/>
      <c r="J107" s="207"/>
      <c r="K107" s="40"/>
      <c r="L107" s="26"/>
    </row>
    <row r="108" spans="2:12" s="1" customFormat="1" ht="24.9" customHeight="1" x14ac:dyDescent="0.2">
      <c r="B108" s="26"/>
      <c r="C108" s="19" t="s">
        <v>100</v>
      </c>
      <c r="E108" s="176"/>
      <c r="F108" s="176"/>
      <c r="G108" s="176"/>
      <c r="H108" s="176"/>
      <c r="I108" s="176"/>
      <c r="J108" s="176"/>
      <c r="L108" s="26"/>
    </row>
    <row r="109" spans="2:12" s="1" customFormat="1" ht="6.9" customHeight="1" x14ac:dyDescent="0.2">
      <c r="B109" s="26"/>
      <c r="E109" s="176"/>
      <c r="F109" s="176"/>
      <c r="G109" s="176"/>
      <c r="H109" s="176"/>
      <c r="I109" s="176"/>
      <c r="J109" s="176"/>
      <c r="L109" s="26"/>
    </row>
    <row r="110" spans="2:12" s="1" customFormat="1" ht="12" customHeight="1" x14ac:dyDescent="0.2">
      <c r="B110" s="26"/>
      <c r="C110" s="24" t="s">
        <v>14</v>
      </c>
      <c r="E110" s="176"/>
      <c r="F110" s="176"/>
      <c r="G110" s="176"/>
      <c r="H110" s="176"/>
      <c r="I110" s="176"/>
      <c r="J110" s="176"/>
      <c r="L110" s="26"/>
    </row>
    <row r="111" spans="2:12" s="1" customFormat="1" ht="16.5" customHeight="1" x14ac:dyDescent="0.2">
      <c r="B111" s="26"/>
      <c r="E111" s="173" t="str">
        <f>E7</f>
        <v>Přeložky vodovodů</v>
      </c>
      <c r="F111" s="174"/>
      <c r="G111" s="174"/>
      <c r="H111" s="174"/>
      <c r="I111" s="176"/>
      <c r="J111" s="176"/>
      <c r="L111" s="26"/>
    </row>
    <row r="112" spans="2:12" s="1" customFormat="1" ht="12" customHeight="1" x14ac:dyDescent="0.2">
      <c r="B112" s="26"/>
      <c r="C112" s="24" t="s">
        <v>87</v>
      </c>
      <c r="E112" s="176"/>
      <c r="F112" s="176"/>
      <c r="G112" s="176"/>
      <c r="H112" s="176"/>
      <c r="I112" s="176"/>
      <c r="J112" s="176"/>
      <c r="L112" s="26"/>
    </row>
    <row r="113" spans="2:65" s="1" customFormat="1" ht="16.5" customHeight="1" x14ac:dyDescent="0.2">
      <c r="B113" s="26"/>
      <c r="E113" s="177" t="str">
        <f>E9</f>
        <v>02 - Řad B</v>
      </c>
      <c r="F113" s="178"/>
      <c r="G113" s="178"/>
      <c r="H113" s="178"/>
      <c r="I113" s="176"/>
      <c r="J113" s="176"/>
      <c r="L113" s="26"/>
    </row>
    <row r="114" spans="2:65" s="1" customFormat="1" ht="6.9" customHeight="1" x14ac:dyDescent="0.2">
      <c r="B114" s="26"/>
      <c r="E114" s="176"/>
      <c r="F114" s="176"/>
      <c r="G114" s="176"/>
      <c r="H114" s="176"/>
      <c r="I114" s="176"/>
      <c r="J114" s="176"/>
      <c r="L114" s="26"/>
    </row>
    <row r="115" spans="2:65" s="1" customFormat="1" ht="12" customHeight="1" x14ac:dyDescent="0.2">
      <c r="B115" s="26"/>
      <c r="C115" s="24" t="s">
        <v>18</v>
      </c>
      <c r="E115" s="176"/>
      <c r="F115" s="179" t="str">
        <f>F12</f>
        <v>k.ú. Náchod</v>
      </c>
      <c r="G115" s="176"/>
      <c r="H115" s="176"/>
      <c r="I115" s="172" t="s">
        <v>20</v>
      </c>
      <c r="J115" s="180" t="str">
        <f>IF(J12="","",J12)</f>
        <v>25. 8. 2023</v>
      </c>
      <c r="L115" s="26"/>
    </row>
    <row r="116" spans="2:65" s="1" customFormat="1" ht="6.9" customHeight="1" x14ac:dyDescent="0.2">
      <c r="B116" s="26"/>
      <c r="E116" s="176"/>
      <c r="F116" s="176"/>
      <c r="G116" s="176"/>
      <c r="H116" s="176"/>
      <c r="I116" s="176"/>
      <c r="J116" s="176"/>
      <c r="L116" s="26"/>
    </row>
    <row r="117" spans="2:65" s="1" customFormat="1" ht="15.15" customHeight="1" x14ac:dyDescent="0.2">
      <c r="B117" s="26"/>
      <c r="C117" s="24" t="s">
        <v>22</v>
      </c>
      <c r="E117" s="176"/>
      <c r="F117" s="179" t="str">
        <f>E15</f>
        <v xml:space="preserve"> </v>
      </c>
      <c r="G117" s="176"/>
      <c r="H117" s="176"/>
      <c r="I117" s="172" t="s">
        <v>27</v>
      </c>
      <c r="J117" s="208" t="str">
        <f>E21</f>
        <v>Lucie Brandová, DiS.</v>
      </c>
      <c r="L117" s="26"/>
    </row>
    <row r="118" spans="2:65" s="1" customFormat="1" ht="15.15" customHeight="1" x14ac:dyDescent="0.2">
      <c r="B118" s="26"/>
      <c r="C118" s="24" t="s">
        <v>26</v>
      </c>
      <c r="E118" s="176"/>
      <c r="F118" s="179" t="str">
        <f>IF(E18="","",E18)</f>
        <v xml:space="preserve"> </v>
      </c>
      <c r="G118" s="176"/>
      <c r="H118" s="176"/>
      <c r="I118" s="172" t="s">
        <v>30</v>
      </c>
      <c r="J118" s="208" t="str">
        <f>E24</f>
        <v xml:space="preserve"> </v>
      </c>
      <c r="L118" s="26"/>
    </row>
    <row r="119" spans="2:65" s="1" customFormat="1" ht="10.4" customHeight="1" x14ac:dyDescent="0.2">
      <c r="B119" s="26"/>
      <c r="E119" s="176"/>
      <c r="F119" s="176"/>
      <c r="G119" s="176"/>
      <c r="H119" s="176"/>
      <c r="I119" s="176"/>
      <c r="J119" s="176"/>
      <c r="L119" s="26"/>
    </row>
    <row r="120" spans="2:65" s="10" customFormat="1" ht="29.25" customHeight="1" x14ac:dyDescent="0.2">
      <c r="B120" s="91"/>
      <c r="C120" s="92" t="s">
        <v>101</v>
      </c>
      <c r="D120" s="93" t="s">
        <v>57</v>
      </c>
      <c r="E120" s="224" t="s">
        <v>53</v>
      </c>
      <c r="F120" s="224" t="s">
        <v>54</v>
      </c>
      <c r="G120" s="224" t="s">
        <v>102</v>
      </c>
      <c r="H120" s="224" t="s">
        <v>103</v>
      </c>
      <c r="I120" s="224" t="s">
        <v>104</v>
      </c>
      <c r="J120" s="225" t="s">
        <v>91</v>
      </c>
      <c r="K120" s="94" t="s">
        <v>105</v>
      </c>
      <c r="L120" s="91"/>
      <c r="M120" s="51" t="s">
        <v>1</v>
      </c>
      <c r="N120" s="52" t="s">
        <v>36</v>
      </c>
      <c r="O120" s="52" t="s">
        <v>106</v>
      </c>
      <c r="P120" s="52" t="s">
        <v>107</v>
      </c>
      <c r="Q120" s="52" t="s">
        <v>108</v>
      </c>
      <c r="R120" s="52" t="s">
        <v>109</v>
      </c>
      <c r="S120" s="52" t="s">
        <v>110</v>
      </c>
      <c r="T120" s="53" t="s">
        <v>111</v>
      </c>
    </row>
    <row r="121" spans="2:65" s="1" customFormat="1" ht="22.75" customHeight="1" x14ac:dyDescent="0.35">
      <c r="B121" s="26"/>
      <c r="C121" s="56" t="s">
        <v>112</v>
      </c>
      <c r="E121" s="176"/>
      <c r="F121" s="176"/>
      <c r="G121" s="176"/>
      <c r="H121" s="176"/>
      <c r="I121" s="176"/>
      <c r="J121" s="227">
        <f>BK121</f>
        <v>0</v>
      </c>
      <c r="L121" s="26"/>
      <c r="M121" s="54"/>
      <c r="N121" s="45"/>
      <c r="O121" s="45"/>
      <c r="P121" s="95">
        <f>P122</f>
        <v>139.484994</v>
      </c>
      <c r="Q121" s="45"/>
      <c r="R121" s="95">
        <f>R122</f>
        <v>1.5752460000000001</v>
      </c>
      <c r="S121" s="45"/>
      <c r="T121" s="96">
        <f>T122</f>
        <v>0</v>
      </c>
      <c r="AT121" s="15" t="s">
        <v>71</v>
      </c>
      <c r="AU121" s="15" t="s">
        <v>93</v>
      </c>
      <c r="BK121" s="97">
        <f>BK122</f>
        <v>0</v>
      </c>
    </row>
    <row r="122" spans="2:65" s="11" customFormat="1" ht="26" customHeight="1" x14ac:dyDescent="0.35">
      <c r="B122" s="98"/>
      <c r="D122" s="99" t="s">
        <v>71</v>
      </c>
      <c r="E122" s="231" t="s">
        <v>113</v>
      </c>
      <c r="F122" s="231" t="s">
        <v>114</v>
      </c>
      <c r="G122" s="229"/>
      <c r="H122" s="229"/>
      <c r="I122" s="229"/>
      <c r="J122" s="232">
        <f>BK122</f>
        <v>0</v>
      </c>
      <c r="L122" s="98"/>
      <c r="M122" s="100"/>
      <c r="P122" s="101">
        <f>P123+P207+P211+P318</f>
        <v>139.484994</v>
      </c>
      <c r="R122" s="101">
        <f>R123+R207+R211+R318</f>
        <v>1.5752460000000001</v>
      </c>
      <c r="T122" s="102">
        <f>T123+T207+T211+T318</f>
        <v>0</v>
      </c>
      <c r="AR122" s="99" t="s">
        <v>80</v>
      </c>
      <c r="AT122" s="103" t="s">
        <v>71</v>
      </c>
      <c r="AU122" s="103" t="s">
        <v>72</v>
      </c>
      <c r="AY122" s="99" t="s">
        <v>115</v>
      </c>
      <c r="BK122" s="104">
        <f>BK123+BK207+BK211+BK318</f>
        <v>0</v>
      </c>
    </row>
    <row r="123" spans="2:65" s="11" customFormat="1" ht="22.75" customHeight="1" x14ac:dyDescent="0.25">
      <c r="B123" s="98"/>
      <c r="D123" s="99" t="s">
        <v>71</v>
      </c>
      <c r="E123" s="233" t="s">
        <v>80</v>
      </c>
      <c r="F123" s="233" t="s">
        <v>116</v>
      </c>
      <c r="G123" s="229"/>
      <c r="H123" s="229"/>
      <c r="I123" s="229"/>
      <c r="J123" s="234">
        <f>BK123</f>
        <v>0</v>
      </c>
      <c r="L123" s="98"/>
      <c r="M123" s="100"/>
      <c r="P123" s="101">
        <f>SUM(P124:P206)</f>
        <v>66.955814000000004</v>
      </c>
      <c r="R123" s="101">
        <f>SUM(R124:R206)</f>
        <v>4.0002000000000003E-2</v>
      </c>
      <c r="T123" s="102">
        <f>SUM(T124:T206)</f>
        <v>0</v>
      </c>
      <c r="AR123" s="99" t="s">
        <v>80</v>
      </c>
      <c r="AT123" s="103" t="s">
        <v>71</v>
      </c>
      <c r="AU123" s="103" t="s">
        <v>80</v>
      </c>
      <c r="AY123" s="99" t="s">
        <v>115</v>
      </c>
      <c r="BK123" s="104">
        <f>SUM(BK124:BK206)</f>
        <v>0</v>
      </c>
    </row>
    <row r="124" spans="2:65" s="1" customFormat="1" ht="24.15" customHeight="1" x14ac:dyDescent="0.2">
      <c r="B124" s="105"/>
      <c r="C124" s="106" t="s">
        <v>80</v>
      </c>
      <c r="D124" s="106" t="s">
        <v>117</v>
      </c>
      <c r="E124" s="236" t="s">
        <v>126</v>
      </c>
      <c r="F124" s="237" t="s">
        <v>127</v>
      </c>
      <c r="G124" s="238" t="s">
        <v>128</v>
      </c>
      <c r="H124" s="239">
        <v>16</v>
      </c>
      <c r="I124" s="259">
        <v>0</v>
      </c>
      <c r="J124" s="240">
        <f>ROUND(I124*H124,2)</f>
        <v>0</v>
      </c>
      <c r="K124" s="107"/>
      <c r="L124" s="26"/>
      <c r="M124" s="108" t="s">
        <v>1</v>
      </c>
      <c r="N124" s="109" t="s">
        <v>37</v>
      </c>
      <c r="O124" s="110">
        <v>0.2</v>
      </c>
      <c r="P124" s="110">
        <f>O124*H124</f>
        <v>3.2</v>
      </c>
      <c r="Q124" s="110">
        <v>0</v>
      </c>
      <c r="R124" s="110">
        <f>Q124*H124</f>
        <v>0</v>
      </c>
      <c r="S124" s="110">
        <v>0</v>
      </c>
      <c r="T124" s="111">
        <f>S124*H124</f>
        <v>0</v>
      </c>
      <c r="AR124" s="112" t="s">
        <v>121</v>
      </c>
      <c r="AT124" s="112" t="s">
        <v>117</v>
      </c>
      <c r="AU124" s="112" t="s">
        <v>82</v>
      </c>
      <c r="AY124" s="15" t="s">
        <v>115</v>
      </c>
      <c r="BE124" s="113">
        <f>IF(N124="základní",J124,0)</f>
        <v>0</v>
      </c>
      <c r="BF124" s="113">
        <f>IF(N124="snížená",J124,0)</f>
        <v>0</v>
      </c>
      <c r="BG124" s="113">
        <f>IF(N124="zákl. přenesená",J124,0)</f>
        <v>0</v>
      </c>
      <c r="BH124" s="113">
        <f>IF(N124="sníž. přenesená",J124,0)</f>
        <v>0</v>
      </c>
      <c r="BI124" s="113">
        <f>IF(N124="nulová",J124,0)</f>
        <v>0</v>
      </c>
      <c r="BJ124" s="15" t="s">
        <v>80</v>
      </c>
      <c r="BK124" s="113">
        <f>ROUND(I124*H124,2)</f>
        <v>0</v>
      </c>
      <c r="BL124" s="15" t="s">
        <v>121</v>
      </c>
      <c r="BM124" s="112" t="s">
        <v>408</v>
      </c>
    </row>
    <row r="125" spans="2:65" s="1" customFormat="1" ht="18" x14ac:dyDescent="0.2">
      <c r="B125" s="26"/>
      <c r="D125" s="115" t="s">
        <v>130</v>
      </c>
      <c r="E125" s="176"/>
      <c r="F125" s="252" t="s">
        <v>131</v>
      </c>
      <c r="G125" s="176"/>
      <c r="H125" s="176"/>
      <c r="I125" s="263"/>
      <c r="J125" s="176"/>
      <c r="L125" s="26"/>
      <c r="M125" s="123"/>
      <c r="T125" s="48"/>
      <c r="AT125" s="15" t="s">
        <v>130</v>
      </c>
      <c r="AU125" s="15" t="s">
        <v>82</v>
      </c>
    </row>
    <row r="126" spans="2:65" s="12" customFormat="1" x14ac:dyDescent="0.2">
      <c r="B126" s="114"/>
      <c r="D126" s="115" t="s">
        <v>123</v>
      </c>
      <c r="E126" s="244" t="s">
        <v>1</v>
      </c>
      <c r="F126" s="245" t="s">
        <v>409</v>
      </c>
      <c r="G126" s="242"/>
      <c r="H126" s="246">
        <v>16</v>
      </c>
      <c r="I126" s="261"/>
      <c r="J126" s="242"/>
      <c r="L126" s="114"/>
      <c r="M126" s="117"/>
      <c r="T126" s="118"/>
      <c r="AT126" s="116" t="s">
        <v>123</v>
      </c>
      <c r="AU126" s="116" t="s">
        <v>82</v>
      </c>
      <c r="AV126" s="12" t="s">
        <v>82</v>
      </c>
      <c r="AW126" s="12" t="s">
        <v>29</v>
      </c>
      <c r="AX126" s="12" t="s">
        <v>72</v>
      </c>
      <c r="AY126" s="116" t="s">
        <v>115</v>
      </c>
    </row>
    <row r="127" spans="2:65" s="13" customFormat="1" x14ac:dyDescent="0.2">
      <c r="B127" s="119"/>
      <c r="D127" s="115" t="s">
        <v>123</v>
      </c>
      <c r="E127" s="249" t="s">
        <v>1</v>
      </c>
      <c r="F127" s="250" t="s">
        <v>125</v>
      </c>
      <c r="G127" s="248"/>
      <c r="H127" s="251">
        <v>16</v>
      </c>
      <c r="I127" s="262"/>
      <c r="J127" s="248"/>
      <c r="L127" s="119"/>
      <c r="M127" s="121"/>
      <c r="T127" s="122"/>
      <c r="AT127" s="120" t="s">
        <v>123</v>
      </c>
      <c r="AU127" s="120" t="s">
        <v>82</v>
      </c>
      <c r="AV127" s="13" t="s">
        <v>121</v>
      </c>
      <c r="AW127" s="13" t="s">
        <v>29</v>
      </c>
      <c r="AX127" s="13" t="s">
        <v>80</v>
      </c>
      <c r="AY127" s="120" t="s">
        <v>115</v>
      </c>
    </row>
    <row r="128" spans="2:65" s="1" customFormat="1" ht="49" customHeight="1" x14ac:dyDescent="0.2">
      <c r="B128" s="105"/>
      <c r="C128" s="106" t="s">
        <v>82</v>
      </c>
      <c r="D128" s="106" t="s">
        <v>117</v>
      </c>
      <c r="E128" s="236" t="s">
        <v>134</v>
      </c>
      <c r="F128" s="237" t="s">
        <v>135</v>
      </c>
      <c r="G128" s="238" t="s">
        <v>136</v>
      </c>
      <c r="H128" s="239">
        <v>0.18</v>
      </c>
      <c r="I128" s="259">
        <v>0</v>
      </c>
      <c r="J128" s="240">
        <f>ROUND(I128*H128,2)</f>
        <v>0</v>
      </c>
      <c r="K128" s="107"/>
      <c r="L128" s="26"/>
      <c r="M128" s="108" t="s">
        <v>1</v>
      </c>
      <c r="N128" s="109" t="s">
        <v>37</v>
      </c>
      <c r="O128" s="110">
        <v>9.7000000000000003E-2</v>
      </c>
      <c r="P128" s="110">
        <f>O128*H128</f>
        <v>1.746E-2</v>
      </c>
      <c r="Q128" s="110">
        <v>0</v>
      </c>
      <c r="R128" s="110">
        <f>Q128*H128</f>
        <v>0</v>
      </c>
      <c r="S128" s="110">
        <v>0</v>
      </c>
      <c r="T128" s="111">
        <f>S128*H128</f>
        <v>0</v>
      </c>
      <c r="AR128" s="112" t="s">
        <v>121</v>
      </c>
      <c r="AT128" s="112" t="s">
        <v>117</v>
      </c>
      <c r="AU128" s="112" t="s">
        <v>82</v>
      </c>
      <c r="AY128" s="15" t="s">
        <v>115</v>
      </c>
      <c r="BE128" s="113">
        <f>IF(N128="základní",J128,0)</f>
        <v>0</v>
      </c>
      <c r="BF128" s="113">
        <f>IF(N128="snížená",J128,0)</f>
        <v>0</v>
      </c>
      <c r="BG128" s="113">
        <f>IF(N128="zákl. přenesená",J128,0)</f>
        <v>0</v>
      </c>
      <c r="BH128" s="113">
        <f>IF(N128="sníž. přenesená",J128,0)</f>
        <v>0</v>
      </c>
      <c r="BI128" s="113">
        <f>IF(N128="nulová",J128,0)</f>
        <v>0</v>
      </c>
      <c r="BJ128" s="15" t="s">
        <v>80</v>
      </c>
      <c r="BK128" s="113">
        <f>ROUND(I128*H128,2)</f>
        <v>0</v>
      </c>
      <c r="BL128" s="15" t="s">
        <v>121</v>
      </c>
      <c r="BM128" s="112" t="s">
        <v>410</v>
      </c>
    </row>
    <row r="129" spans="2:65" s="12" customFormat="1" x14ac:dyDescent="0.2">
      <c r="B129" s="114"/>
      <c r="D129" s="115" t="s">
        <v>123</v>
      </c>
      <c r="E129" s="244" t="s">
        <v>1</v>
      </c>
      <c r="F129" s="245" t="s">
        <v>411</v>
      </c>
      <c r="G129" s="242"/>
      <c r="H129" s="246">
        <v>0.18</v>
      </c>
      <c r="I129" s="261"/>
      <c r="J129" s="242"/>
      <c r="L129" s="114"/>
      <c r="M129" s="117"/>
      <c r="T129" s="118"/>
      <c r="AT129" s="116" t="s">
        <v>123</v>
      </c>
      <c r="AU129" s="116" t="s">
        <v>82</v>
      </c>
      <c r="AV129" s="12" t="s">
        <v>82</v>
      </c>
      <c r="AW129" s="12" t="s">
        <v>29</v>
      </c>
      <c r="AX129" s="12" t="s">
        <v>72</v>
      </c>
      <c r="AY129" s="116" t="s">
        <v>115</v>
      </c>
    </row>
    <row r="130" spans="2:65" s="13" customFormat="1" x14ac:dyDescent="0.2">
      <c r="B130" s="119"/>
      <c r="D130" s="115" t="s">
        <v>123</v>
      </c>
      <c r="E130" s="249" t="s">
        <v>1</v>
      </c>
      <c r="F130" s="250" t="s">
        <v>125</v>
      </c>
      <c r="G130" s="248"/>
      <c r="H130" s="251">
        <v>0.18</v>
      </c>
      <c r="I130" s="262"/>
      <c r="J130" s="248"/>
      <c r="L130" s="119"/>
      <c r="M130" s="121"/>
      <c r="T130" s="122"/>
      <c r="AT130" s="120" t="s">
        <v>123</v>
      </c>
      <c r="AU130" s="120" t="s">
        <v>82</v>
      </c>
      <c r="AV130" s="13" t="s">
        <v>121</v>
      </c>
      <c r="AW130" s="13" t="s">
        <v>29</v>
      </c>
      <c r="AX130" s="13" t="s">
        <v>80</v>
      </c>
      <c r="AY130" s="120" t="s">
        <v>115</v>
      </c>
    </row>
    <row r="131" spans="2:65" s="1" customFormat="1" ht="24.15" customHeight="1" x14ac:dyDescent="0.2">
      <c r="B131" s="105"/>
      <c r="C131" s="106" t="s">
        <v>133</v>
      </c>
      <c r="D131" s="106" t="s">
        <v>117</v>
      </c>
      <c r="E131" s="236" t="s">
        <v>139</v>
      </c>
      <c r="F131" s="237" t="s">
        <v>140</v>
      </c>
      <c r="G131" s="238" t="s">
        <v>141</v>
      </c>
      <c r="H131" s="239">
        <v>2</v>
      </c>
      <c r="I131" s="259">
        <v>0</v>
      </c>
      <c r="J131" s="240">
        <f>ROUND(I131*H131,2)</f>
        <v>0</v>
      </c>
      <c r="K131" s="107"/>
      <c r="L131" s="26"/>
      <c r="M131" s="108" t="s">
        <v>1</v>
      </c>
      <c r="N131" s="109" t="s">
        <v>37</v>
      </c>
      <c r="O131" s="110">
        <v>0.871</v>
      </c>
      <c r="P131" s="110">
        <f>O131*H131</f>
        <v>1.742</v>
      </c>
      <c r="Q131" s="110">
        <v>0</v>
      </c>
      <c r="R131" s="110">
        <f>Q131*H131</f>
        <v>0</v>
      </c>
      <c r="S131" s="110">
        <v>0</v>
      </c>
      <c r="T131" s="111">
        <f>S131*H131</f>
        <v>0</v>
      </c>
      <c r="AR131" s="112" t="s">
        <v>121</v>
      </c>
      <c r="AT131" s="112" t="s">
        <v>117</v>
      </c>
      <c r="AU131" s="112" t="s">
        <v>82</v>
      </c>
      <c r="AY131" s="15" t="s">
        <v>115</v>
      </c>
      <c r="BE131" s="113">
        <f>IF(N131="základní",J131,0)</f>
        <v>0</v>
      </c>
      <c r="BF131" s="113">
        <f>IF(N131="snížená",J131,0)</f>
        <v>0</v>
      </c>
      <c r="BG131" s="113">
        <f>IF(N131="zákl. přenesená",J131,0)</f>
        <v>0</v>
      </c>
      <c r="BH131" s="113">
        <f>IF(N131="sníž. přenesená",J131,0)</f>
        <v>0</v>
      </c>
      <c r="BI131" s="113">
        <f>IF(N131="nulová",J131,0)</f>
        <v>0</v>
      </c>
      <c r="BJ131" s="15" t="s">
        <v>80</v>
      </c>
      <c r="BK131" s="113">
        <f>ROUND(I131*H131,2)</f>
        <v>0</v>
      </c>
      <c r="BL131" s="15" t="s">
        <v>121</v>
      </c>
      <c r="BM131" s="112" t="s">
        <v>412</v>
      </c>
    </row>
    <row r="132" spans="2:65" s="1" customFormat="1" ht="27" x14ac:dyDescent="0.2">
      <c r="B132" s="26"/>
      <c r="D132" s="115" t="s">
        <v>130</v>
      </c>
      <c r="E132" s="176"/>
      <c r="F132" s="252" t="s">
        <v>143</v>
      </c>
      <c r="G132" s="176"/>
      <c r="H132" s="176"/>
      <c r="I132" s="263"/>
      <c r="J132" s="176"/>
      <c r="L132" s="26"/>
      <c r="M132" s="123"/>
      <c r="T132" s="48"/>
      <c r="AT132" s="15" t="s">
        <v>130</v>
      </c>
      <c r="AU132" s="15" t="s">
        <v>82</v>
      </c>
    </row>
    <row r="133" spans="2:65" s="12" customFormat="1" x14ac:dyDescent="0.2">
      <c r="B133" s="114"/>
      <c r="D133" s="115" t="s">
        <v>123</v>
      </c>
      <c r="E133" s="244" t="s">
        <v>1</v>
      </c>
      <c r="F133" s="245" t="s">
        <v>144</v>
      </c>
      <c r="G133" s="242"/>
      <c r="H133" s="246">
        <v>2</v>
      </c>
      <c r="I133" s="261"/>
      <c r="J133" s="242"/>
      <c r="L133" s="114"/>
      <c r="M133" s="117"/>
      <c r="T133" s="118"/>
      <c r="AT133" s="116" t="s">
        <v>123</v>
      </c>
      <c r="AU133" s="116" t="s">
        <v>82</v>
      </c>
      <c r="AV133" s="12" t="s">
        <v>82</v>
      </c>
      <c r="AW133" s="12" t="s">
        <v>29</v>
      </c>
      <c r="AX133" s="12" t="s">
        <v>72</v>
      </c>
      <c r="AY133" s="116" t="s">
        <v>115</v>
      </c>
    </row>
    <row r="134" spans="2:65" s="13" customFormat="1" x14ac:dyDescent="0.2">
      <c r="B134" s="119"/>
      <c r="D134" s="115" t="s">
        <v>123</v>
      </c>
      <c r="E134" s="249" t="s">
        <v>1</v>
      </c>
      <c r="F134" s="250" t="s">
        <v>125</v>
      </c>
      <c r="G134" s="248"/>
      <c r="H134" s="251">
        <v>2</v>
      </c>
      <c r="I134" s="262"/>
      <c r="J134" s="248"/>
      <c r="L134" s="119"/>
      <c r="M134" s="121"/>
      <c r="T134" s="122"/>
      <c r="AT134" s="120" t="s">
        <v>123</v>
      </c>
      <c r="AU134" s="120" t="s">
        <v>82</v>
      </c>
      <c r="AV134" s="13" t="s">
        <v>121</v>
      </c>
      <c r="AW134" s="13" t="s">
        <v>29</v>
      </c>
      <c r="AX134" s="13" t="s">
        <v>80</v>
      </c>
      <c r="AY134" s="120" t="s">
        <v>115</v>
      </c>
    </row>
    <row r="135" spans="2:65" s="1" customFormat="1" ht="33" customHeight="1" x14ac:dyDescent="0.2">
      <c r="B135" s="105"/>
      <c r="C135" s="106" t="s">
        <v>121</v>
      </c>
      <c r="D135" s="106" t="s">
        <v>117</v>
      </c>
      <c r="E135" s="236" t="s">
        <v>146</v>
      </c>
      <c r="F135" s="237" t="s">
        <v>147</v>
      </c>
      <c r="G135" s="238" t="s">
        <v>136</v>
      </c>
      <c r="H135" s="239">
        <v>19.04</v>
      </c>
      <c r="I135" s="259">
        <v>0</v>
      </c>
      <c r="J135" s="240">
        <f>ROUND(I135*H135,2)</f>
        <v>0</v>
      </c>
      <c r="K135" s="107"/>
      <c r="L135" s="26"/>
      <c r="M135" s="108" t="s">
        <v>1</v>
      </c>
      <c r="N135" s="109" t="s">
        <v>37</v>
      </c>
      <c r="O135" s="110">
        <v>0.53800000000000003</v>
      </c>
      <c r="P135" s="110">
        <f>O135*H135</f>
        <v>10.24352</v>
      </c>
      <c r="Q135" s="110">
        <v>0</v>
      </c>
      <c r="R135" s="110">
        <f>Q135*H135</f>
        <v>0</v>
      </c>
      <c r="S135" s="110">
        <v>0</v>
      </c>
      <c r="T135" s="111">
        <f>S135*H135</f>
        <v>0</v>
      </c>
      <c r="AR135" s="112" t="s">
        <v>121</v>
      </c>
      <c r="AT135" s="112" t="s">
        <v>117</v>
      </c>
      <c r="AU135" s="112" t="s">
        <v>82</v>
      </c>
      <c r="AY135" s="15" t="s">
        <v>115</v>
      </c>
      <c r="BE135" s="113">
        <f>IF(N135="základní",J135,0)</f>
        <v>0</v>
      </c>
      <c r="BF135" s="113">
        <f>IF(N135="snížená",J135,0)</f>
        <v>0</v>
      </c>
      <c r="BG135" s="113">
        <f>IF(N135="zákl. přenesená",J135,0)</f>
        <v>0</v>
      </c>
      <c r="BH135" s="113">
        <f>IF(N135="sníž. přenesená",J135,0)</f>
        <v>0</v>
      </c>
      <c r="BI135" s="113">
        <f>IF(N135="nulová",J135,0)</f>
        <v>0</v>
      </c>
      <c r="BJ135" s="15" t="s">
        <v>80</v>
      </c>
      <c r="BK135" s="113">
        <f>ROUND(I135*H135,2)</f>
        <v>0</v>
      </c>
      <c r="BL135" s="15" t="s">
        <v>121</v>
      </c>
      <c r="BM135" s="112" t="s">
        <v>413</v>
      </c>
    </row>
    <row r="136" spans="2:65" s="12" customFormat="1" x14ac:dyDescent="0.2">
      <c r="B136" s="114"/>
      <c r="D136" s="115" t="s">
        <v>123</v>
      </c>
      <c r="E136" s="244" t="s">
        <v>1</v>
      </c>
      <c r="F136" s="245" t="s">
        <v>414</v>
      </c>
      <c r="G136" s="242"/>
      <c r="H136" s="246">
        <v>38.08</v>
      </c>
      <c r="I136" s="261"/>
      <c r="J136" s="242"/>
      <c r="L136" s="114"/>
      <c r="M136" s="117"/>
      <c r="T136" s="118"/>
      <c r="AT136" s="116" t="s">
        <v>123</v>
      </c>
      <c r="AU136" s="116" t="s">
        <v>82</v>
      </c>
      <c r="AV136" s="12" t="s">
        <v>82</v>
      </c>
      <c r="AW136" s="12" t="s">
        <v>29</v>
      </c>
      <c r="AX136" s="12" t="s">
        <v>72</v>
      </c>
      <c r="AY136" s="116" t="s">
        <v>115</v>
      </c>
    </row>
    <row r="137" spans="2:65" s="13" customFormat="1" x14ac:dyDescent="0.2">
      <c r="B137" s="119"/>
      <c r="D137" s="115" t="s">
        <v>123</v>
      </c>
      <c r="E137" s="249" t="s">
        <v>1</v>
      </c>
      <c r="F137" s="250" t="s">
        <v>125</v>
      </c>
      <c r="G137" s="248"/>
      <c r="H137" s="251">
        <v>38.08</v>
      </c>
      <c r="I137" s="262"/>
      <c r="J137" s="248"/>
      <c r="L137" s="119"/>
      <c r="M137" s="121"/>
      <c r="T137" s="122"/>
      <c r="AT137" s="120" t="s">
        <v>123</v>
      </c>
      <c r="AU137" s="120" t="s">
        <v>82</v>
      </c>
      <c r="AV137" s="13" t="s">
        <v>121</v>
      </c>
      <c r="AW137" s="13" t="s">
        <v>29</v>
      </c>
      <c r="AX137" s="13" t="s">
        <v>72</v>
      </c>
      <c r="AY137" s="120" t="s">
        <v>115</v>
      </c>
    </row>
    <row r="138" spans="2:65" s="12" customFormat="1" x14ac:dyDescent="0.2">
      <c r="B138" s="114"/>
      <c r="D138" s="115" t="s">
        <v>123</v>
      </c>
      <c r="E138" s="244" t="s">
        <v>1</v>
      </c>
      <c r="F138" s="245" t="s">
        <v>415</v>
      </c>
      <c r="G138" s="242"/>
      <c r="H138" s="246">
        <v>19.04</v>
      </c>
      <c r="I138" s="261"/>
      <c r="J138" s="242"/>
      <c r="L138" s="114"/>
      <c r="M138" s="117"/>
      <c r="T138" s="118"/>
      <c r="AT138" s="116" t="s">
        <v>123</v>
      </c>
      <c r="AU138" s="116" t="s">
        <v>82</v>
      </c>
      <c r="AV138" s="12" t="s">
        <v>82</v>
      </c>
      <c r="AW138" s="12" t="s">
        <v>29</v>
      </c>
      <c r="AX138" s="12" t="s">
        <v>72</v>
      </c>
      <c r="AY138" s="116" t="s">
        <v>115</v>
      </c>
    </row>
    <row r="139" spans="2:65" s="13" customFormat="1" x14ac:dyDescent="0.2">
      <c r="B139" s="119"/>
      <c r="D139" s="115" t="s">
        <v>123</v>
      </c>
      <c r="E139" s="249" t="s">
        <v>1</v>
      </c>
      <c r="F139" s="250" t="s">
        <v>125</v>
      </c>
      <c r="G139" s="248"/>
      <c r="H139" s="251">
        <v>19.04</v>
      </c>
      <c r="I139" s="262"/>
      <c r="J139" s="248"/>
      <c r="L139" s="119"/>
      <c r="M139" s="121"/>
      <c r="T139" s="122"/>
      <c r="AT139" s="120" t="s">
        <v>123</v>
      </c>
      <c r="AU139" s="120" t="s">
        <v>82</v>
      </c>
      <c r="AV139" s="13" t="s">
        <v>121</v>
      </c>
      <c r="AW139" s="13" t="s">
        <v>29</v>
      </c>
      <c r="AX139" s="13" t="s">
        <v>80</v>
      </c>
      <c r="AY139" s="120" t="s">
        <v>115</v>
      </c>
    </row>
    <row r="140" spans="2:65" s="1" customFormat="1" ht="44.25" customHeight="1" x14ac:dyDescent="0.2">
      <c r="B140" s="105"/>
      <c r="C140" s="106" t="s">
        <v>145</v>
      </c>
      <c r="D140" s="106" t="s">
        <v>117</v>
      </c>
      <c r="E140" s="236" t="s">
        <v>152</v>
      </c>
      <c r="F140" s="237" t="s">
        <v>153</v>
      </c>
      <c r="G140" s="238" t="s">
        <v>136</v>
      </c>
      <c r="H140" s="239">
        <v>19.04</v>
      </c>
      <c r="I140" s="259">
        <v>0</v>
      </c>
      <c r="J140" s="240">
        <f>ROUND(I140*H140,2)</f>
        <v>0</v>
      </c>
      <c r="K140" s="107"/>
      <c r="L140" s="26"/>
      <c r="M140" s="108" t="s">
        <v>1</v>
      </c>
      <c r="N140" s="109" t="s">
        <v>37</v>
      </c>
      <c r="O140" s="110">
        <v>0.71599999999999997</v>
      </c>
      <c r="P140" s="110">
        <f>O140*H140</f>
        <v>13.632639999999999</v>
      </c>
      <c r="Q140" s="110">
        <v>0</v>
      </c>
      <c r="R140" s="110">
        <f>Q140*H140</f>
        <v>0</v>
      </c>
      <c r="S140" s="110">
        <v>0</v>
      </c>
      <c r="T140" s="111">
        <f>S140*H140</f>
        <v>0</v>
      </c>
      <c r="AR140" s="112" t="s">
        <v>121</v>
      </c>
      <c r="AT140" s="112" t="s">
        <v>117</v>
      </c>
      <c r="AU140" s="112" t="s">
        <v>82</v>
      </c>
      <c r="AY140" s="15" t="s">
        <v>115</v>
      </c>
      <c r="BE140" s="113">
        <f>IF(N140="základní",J140,0)</f>
        <v>0</v>
      </c>
      <c r="BF140" s="113">
        <f>IF(N140="snížená",J140,0)</f>
        <v>0</v>
      </c>
      <c r="BG140" s="113">
        <f>IF(N140="zákl. přenesená",J140,0)</f>
        <v>0</v>
      </c>
      <c r="BH140" s="113">
        <f>IF(N140="sníž. přenesená",J140,0)</f>
        <v>0</v>
      </c>
      <c r="BI140" s="113">
        <f>IF(N140="nulová",J140,0)</f>
        <v>0</v>
      </c>
      <c r="BJ140" s="15" t="s">
        <v>80</v>
      </c>
      <c r="BK140" s="113">
        <f>ROUND(I140*H140,2)</f>
        <v>0</v>
      </c>
      <c r="BL140" s="15" t="s">
        <v>121</v>
      </c>
      <c r="BM140" s="112" t="s">
        <v>416</v>
      </c>
    </row>
    <row r="141" spans="2:65" s="12" customFormat="1" x14ac:dyDescent="0.2">
      <c r="B141" s="114"/>
      <c r="D141" s="115" t="s">
        <v>123</v>
      </c>
      <c r="E141" s="244" t="s">
        <v>1</v>
      </c>
      <c r="F141" s="245" t="s">
        <v>414</v>
      </c>
      <c r="G141" s="242"/>
      <c r="H141" s="246">
        <v>38.08</v>
      </c>
      <c r="I141" s="261"/>
      <c r="J141" s="242"/>
      <c r="L141" s="114"/>
      <c r="M141" s="117"/>
      <c r="T141" s="118"/>
      <c r="AT141" s="116" t="s">
        <v>123</v>
      </c>
      <c r="AU141" s="116" t="s">
        <v>82</v>
      </c>
      <c r="AV141" s="12" t="s">
        <v>82</v>
      </c>
      <c r="AW141" s="12" t="s">
        <v>29</v>
      </c>
      <c r="AX141" s="12" t="s">
        <v>72</v>
      </c>
      <c r="AY141" s="116" t="s">
        <v>115</v>
      </c>
    </row>
    <row r="142" spans="2:65" s="13" customFormat="1" x14ac:dyDescent="0.2">
      <c r="B142" s="119"/>
      <c r="D142" s="115" t="s">
        <v>123</v>
      </c>
      <c r="E142" s="249" t="s">
        <v>1</v>
      </c>
      <c r="F142" s="250" t="s">
        <v>125</v>
      </c>
      <c r="G142" s="248"/>
      <c r="H142" s="251">
        <v>38.08</v>
      </c>
      <c r="I142" s="262"/>
      <c r="J142" s="248"/>
      <c r="L142" s="119"/>
      <c r="M142" s="121"/>
      <c r="T142" s="122"/>
      <c r="AT142" s="120" t="s">
        <v>123</v>
      </c>
      <c r="AU142" s="120" t="s">
        <v>82</v>
      </c>
      <c r="AV142" s="13" t="s">
        <v>121</v>
      </c>
      <c r="AW142" s="13" t="s">
        <v>29</v>
      </c>
      <c r="AX142" s="13" t="s">
        <v>72</v>
      </c>
      <c r="AY142" s="120" t="s">
        <v>115</v>
      </c>
    </row>
    <row r="143" spans="2:65" s="12" customFormat="1" x14ac:dyDescent="0.2">
      <c r="B143" s="114"/>
      <c r="D143" s="115" t="s">
        <v>123</v>
      </c>
      <c r="E143" s="244" t="s">
        <v>1</v>
      </c>
      <c r="F143" s="245" t="s">
        <v>417</v>
      </c>
      <c r="G143" s="242"/>
      <c r="H143" s="246">
        <v>19.04</v>
      </c>
      <c r="I143" s="261"/>
      <c r="J143" s="242"/>
      <c r="L143" s="114"/>
      <c r="M143" s="117"/>
      <c r="T143" s="118"/>
      <c r="AT143" s="116" t="s">
        <v>123</v>
      </c>
      <c r="AU143" s="116" t="s">
        <v>82</v>
      </c>
      <c r="AV143" s="12" t="s">
        <v>82</v>
      </c>
      <c r="AW143" s="12" t="s">
        <v>29</v>
      </c>
      <c r="AX143" s="12" t="s">
        <v>72</v>
      </c>
      <c r="AY143" s="116" t="s">
        <v>115</v>
      </c>
    </row>
    <row r="144" spans="2:65" s="13" customFormat="1" x14ac:dyDescent="0.2">
      <c r="B144" s="119"/>
      <c r="D144" s="115" t="s">
        <v>123</v>
      </c>
      <c r="E144" s="249" t="s">
        <v>1</v>
      </c>
      <c r="F144" s="250" t="s">
        <v>125</v>
      </c>
      <c r="G144" s="248"/>
      <c r="H144" s="251">
        <v>19.04</v>
      </c>
      <c r="I144" s="262"/>
      <c r="J144" s="248"/>
      <c r="L144" s="119"/>
      <c r="M144" s="121"/>
      <c r="T144" s="122"/>
      <c r="AT144" s="120" t="s">
        <v>123</v>
      </c>
      <c r="AU144" s="120" t="s">
        <v>82</v>
      </c>
      <c r="AV144" s="13" t="s">
        <v>121</v>
      </c>
      <c r="AW144" s="13" t="s">
        <v>29</v>
      </c>
      <c r="AX144" s="13" t="s">
        <v>80</v>
      </c>
      <c r="AY144" s="120" t="s">
        <v>115</v>
      </c>
    </row>
    <row r="145" spans="2:65" s="1" customFormat="1" ht="37.75" customHeight="1" x14ac:dyDescent="0.2">
      <c r="B145" s="105"/>
      <c r="C145" s="106" t="s">
        <v>151</v>
      </c>
      <c r="D145" s="106" t="s">
        <v>117</v>
      </c>
      <c r="E145" s="236" t="s">
        <v>157</v>
      </c>
      <c r="F145" s="237" t="s">
        <v>158</v>
      </c>
      <c r="G145" s="238" t="s">
        <v>136</v>
      </c>
      <c r="H145" s="239">
        <v>2.72</v>
      </c>
      <c r="I145" s="259">
        <v>0</v>
      </c>
      <c r="J145" s="240">
        <f>ROUND(I145*H145,2)</f>
        <v>0</v>
      </c>
      <c r="K145" s="107"/>
      <c r="L145" s="26"/>
      <c r="M145" s="108" t="s">
        <v>1</v>
      </c>
      <c r="N145" s="109" t="s">
        <v>37</v>
      </c>
      <c r="O145" s="110">
        <v>1.548</v>
      </c>
      <c r="P145" s="110">
        <f>O145*H145</f>
        <v>4.2105600000000001</v>
      </c>
      <c r="Q145" s="110">
        <v>0</v>
      </c>
      <c r="R145" s="110">
        <f>Q145*H145</f>
        <v>0</v>
      </c>
      <c r="S145" s="110">
        <v>0</v>
      </c>
      <c r="T145" s="111">
        <f>S145*H145</f>
        <v>0</v>
      </c>
      <c r="AR145" s="112" t="s">
        <v>121</v>
      </c>
      <c r="AT145" s="112" t="s">
        <v>117</v>
      </c>
      <c r="AU145" s="112" t="s">
        <v>82</v>
      </c>
      <c r="AY145" s="15" t="s">
        <v>115</v>
      </c>
      <c r="BE145" s="113">
        <f>IF(N145="základní",J145,0)</f>
        <v>0</v>
      </c>
      <c r="BF145" s="113">
        <f>IF(N145="snížená",J145,0)</f>
        <v>0</v>
      </c>
      <c r="BG145" s="113">
        <f>IF(N145="zákl. přenesená",J145,0)</f>
        <v>0</v>
      </c>
      <c r="BH145" s="113">
        <f>IF(N145="sníž. přenesená",J145,0)</f>
        <v>0</v>
      </c>
      <c r="BI145" s="113">
        <f>IF(N145="nulová",J145,0)</f>
        <v>0</v>
      </c>
      <c r="BJ145" s="15" t="s">
        <v>80</v>
      </c>
      <c r="BK145" s="113">
        <f>ROUND(I145*H145,2)</f>
        <v>0</v>
      </c>
      <c r="BL145" s="15" t="s">
        <v>121</v>
      </c>
      <c r="BM145" s="112" t="s">
        <v>418</v>
      </c>
    </row>
    <row r="146" spans="2:65" s="12" customFormat="1" x14ac:dyDescent="0.2">
      <c r="B146" s="114"/>
      <c r="D146" s="115" t="s">
        <v>123</v>
      </c>
      <c r="E146" s="244" t="s">
        <v>1</v>
      </c>
      <c r="F146" s="245" t="s">
        <v>419</v>
      </c>
      <c r="G146" s="242"/>
      <c r="H146" s="246">
        <v>2.72</v>
      </c>
      <c r="I146" s="261"/>
      <c r="J146" s="242"/>
      <c r="L146" s="114"/>
      <c r="M146" s="117"/>
      <c r="T146" s="118"/>
      <c r="AT146" s="116" t="s">
        <v>123</v>
      </c>
      <c r="AU146" s="116" t="s">
        <v>82</v>
      </c>
      <c r="AV146" s="12" t="s">
        <v>82</v>
      </c>
      <c r="AW146" s="12" t="s">
        <v>29</v>
      </c>
      <c r="AX146" s="12" t="s">
        <v>72</v>
      </c>
      <c r="AY146" s="116" t="s">
        <v>115</v>
      </c>
    </row>
    <row r="147" spans="2:65" s="13" customFormat="1" x14ac:dyDescent="0.2">
      <c r="B147" s="119"/>
      <c r="D147" s="115" t="s">
        <v>123</v>
      </c>
      <c r="E147" s="249" t="s">
        <v>1</v>
      </c>
      <c r="F147" s="250" t="s">
        <v>125</v>
      </c>
      <c r="G147" s="248"/>
      <c r="H147" s="251">
        <v>2.72</v>
      </c>
      <c r="I147" s="262"/>
      <c r="J147" s="248"/>
      <c r="L147" s="119"/>
      <c r="M147" s="121"/>
      <c r="T147" s="122"/>
      <c r="AT147" s="120" t="s">
        <v>123</v>
      </c>
      <c r="AU147" s="120" t="s">
        <v>82</v>
      </c>
      <c r="AV147" s="13" t="s">
        <v>121</v>
      </c>
      <c r="AW147" s="13" t="s">
        <v>29</v>
      </c>
      <c r="AX147" s="13" t="s">
        <v>80</v>
      </c>
      <c r="AY147" s="120" t="s">
        <v>115</v>
      </c>
    </row>
    <row r="148" spans="2:65" s="1" customFormat="1" ht="37.75" customHeight="1" x14ac:dyDescent="0.2">
      <c r="B148" s="105"/>
      <c r="C148" s="106" t="s">
        <v>156</v>
      </c>
      <c r="D148" s="106" t="s">
        <v>117</v>
      </c>
      <c r="E148" s="236" t="s">
        <v>162</v>
      </c>
      <c r="F148" s="237" t="s">
        <v>163</v>
      </c>
      <c r="G148" s="238" t="s">
        <v>120</v>
      </c>
      <c r="H148" s="239">
        <v>47.6</v>
      </c>
      <c r="I148" s="259">
        <v>0</v>
      </c>
      <c r="J148" s="240">
        <f>ROUND(I148*H148,2)</f>
        <v>0</v>
      </c>
      <c r="K148" s="107"/>
      <c r="L148" s="26"/>
      <c r="M148" s="108" t="s">
        <v>1</v>
      </c>
      <c r="N148" s="109" t="s">
        <v>37</v>
      </c>
      <c r="O148" s="110">
        <v>0.23599999999999999</v>
      </c>
      <c r="P148" s="110">
        <f>O148*H148</f>
        <v>11.233599999999999</v>
      </c>
      <c r="Q148" s="110">
        <v>8.4000000000000003E-4</v>
      </c>
      <c r="R148" s="110">
        <f>Q148*H148</f>
        <v>3.9984000000000006E-2</v>
      </c>
      <c r="S148" s="110">
        <v>0</v>
      </c>
      <c r="T148" s="111">
        <f>S148*H148</f>
        <v>0</v>
      </c>
      <c r="AR148" s="112" t="s">
        <v>121</v>
      </c>
      <c r="AT148" s="112" t="s">
        <v>117</v>
      </c>
      <c r="AU148" s="112" t="s">
        <v>82</v>
      </c>
      <c r="AY148" s="15" t="s">
        <v>115</v>
      </c>
      <c r="BE148" s="113">
        <f>IF(N148="základní",J148,0)</f>
        <v>0</v>
      </c>
      <c r="BF148" s="113">
        <f>IF(N148="snížená",J148,0)</f>
        <v>0</v>
      </c>
      <c r="BG148" s="113">
        <f>IF(N148="zákl. přenesená",J148,0)</f>
        <v>0</v>
      </c>
      <c r="BH148" s="113">
        <f>IF(N148="sníž. přenesená",J148,0)</f>
        <v>0</v>
      </c>
      <c r="BI148" s="113">
        <f>IF(N148="nulová",J148,0)</f>
        <v>0</v>
      </c>
      <c r="BJ148" s="15" t="s">
        <v>80</v>
      </c>
      <c r="BK148" s="113">
        <f>ROUND(I148*H148,2)</f>
        <v>0</v>
      </c>
      <c r="BL148" s="15" t="s">
        <v>121</v>
      </c>
      <c r="BM148" s="112" t="s">
        <v>420</v>
      </c>
    </row>
    <row r="149" spans="2:65" s="1" customFormat="1" ht="27" x14ac:dyDescent="0.2">
      <c r="B149" s="26"/>
      <c r="D149" s="115" t="s">
        <v>130</v>
      </c>
      <c r="E149" s="176"/>
      <c r="F149" s="252" t="s">
        <v>165</v>
      </c>
      <c r="G149" s="176"/>
      <c r="H149" s="176"/>
      <c r="I149" s="263"/>
      <c r="J149" s="176"/>
      <c r="L149" s="26"/>
      <c r="M149" s="123"/>
      <c r="T149" s="48"/>
      <c r="AT149" s="15" t="s">
        <v>130</v>
      </c>
      <c r="AU149" s="15" t="s">
        <v>82</v>
      </c>
    </row>
    <row r="150" spans="2:65" s="12" customFormat="1" x14ac:dyDescent="0.2">
      <c r="B150" s="114"/>
      <c r="D150" s="115" t="s">
        <v>123</v>
      </c>
      <c r="E150" s="244" t="s">
        <v>1</v>
      </c>
      <c r="F150" s="245" t="s">
        <v>421</v>
      </c>
      <c r="G150" s="242"/>
      <c r="H150" s="246">
        <v>47.6</v>
      </c>
      <c r="I150" s="261"/>
      <c r="J150" s="242"/>
      <c r="L150" s="114"/>
      <c r="M150" s="117"/>
      <c r="T150" s="118"/>
      <c r="AT150" s="116" t="s">
        <v>123</v>
      </c>
      <c r="AU150" s="116" t="s">
        <v>82</v>
      </c>
      <c r="AV150" s="12" t="s">
        <v>82</v>
      </c>
      <c r="AW150" s="12" t="s">
        <v>29</v>
      </c>
      <c r="AX150" s="12" t="s">
        <v>72</v>
      </c>
      <c r="AY150" s="116" t="s">
        <v>115</v>
      </c>
    </row>
    <row r="151" spans="2:65" s="13" customFormat="1" x14ac:dyDescent="0.2">
      <c r="B151" s="119"/>
      <c r="D151" s="115" t="s">
        <v>123</v>
      </c>
      <c r="E151" s="249" t="s">
        <v>1</v>
      </c>
      <c r="F151" s="250" t="s">
        <v>125</v>
      </c>
      <c r="G151" s="248"/>
      <c r="H151" s="251">
        <v>47.6</v>
      </c>
      <c r="I151" s="262"/>
      <c r="J151" s="248"/>
      <c r="L151" s="119"/>
      <c r="M151" s="121"/>
      <c r="T151" s="122"/>
      <c r="AT151" s="120" t="s">
        <v>123</v>
      </c>
      <c r="AU151" s="120" t="s">
        <v>82</v>
      </c>
      <c r="AV151" s="13" t="s">
        <v>121</v>
      </c>
      <c r="AW151" s="13" t="s">
        <v>29</v>
      </c>
      <c r="AX151" s="13" t="s">
        <v>80</v>
      </c>
      <c r="AY151" s="120" t="s">
        <v>115</v>
      </c>
    </row>
    <row r="152" spans="2:65" s="1" customFormat="1" ht="44.25" customHeight="1" x14ac:dyDescent="0.2">
      <c r="B152" s="105"/>
      <c r="C152" s="106" t="s">
        <v>161</v>
      </c>
      <c r="D152" s="106" t="s">
        <v>117</v>
      </c>
      <c r="E152" s="236" t="s">
        <v>168</v>
      </c>
      <c r="F152" s="237" t="s">
        <v>169</v>
      </c>
      <c r="G152" s="238" t="s">
        <v>120</v>
      </c>
      <c r="H152" s="239">
        <v>47.6</v>
      </c>
      <c r="I152" s="259">
        <v>0</v>
      </c>
      <c r="J152" s="240">
        <f>ROUND(I152*H152,2)</f>
        <v>0</v>
      </c>
      <c r="K152" s="107"/>
      <c r="L152" s="26"/>
      <c r="M152" s="108" t="s">
        <v>1</v>
      </c>
      <c r="N152" s="109" t="s">
        <v>37</v>
      </c>
      <c r="O152" s="110">
        <v>7.0000000000000007E-2</v>
      </c>
      <c r="P152" s="110">
        <f>O152*H152</f>
        <v>3.3320000000000003</v>
      </c>
      <c r="Q152" s="110">
        <v>0</v>
      </c>
      <c r="R152" s="110">
        <f>Q152*H152</f>
        <v>0</v>
      </c>
      <c r="S152" s="110">
        <v>0</v>
      </c>
      <c r="T152" s="111">
        <f>S152*H152</f>
        <v>0</v>
      </c>
      <c r="AR152" s="112" t="s">
        <v>121</v>
      </c>
      <c r="AT152" s="112" t="s">
        <v>117</v>
      </c>
      <c r="AU152" s="112" t="s">
        <v>82</v>
      </c>
      <c r="AY152" s="15" t="s">
        <v>115</v>
      </c>
      <c r="BE152" s="113">
        <f>IF(N152="základní",J152,0)</f>
        <v>0</v>
      </c>
      <c r="BF152" s="113">
        <f>IF(N152="snížená",J152,0)</f>
        <v>0</v>
      </c>
      <c r="BG152" s="113">
        <f>IF(N152="zákl. přenesená",J152,0)</f>
        <v>0</v>
      </c>
      <c r="BH152" s="113">
        <f>IF(N152="sníž. přenesená",J152,0)</f>
        <v>0</v>
      </c>
      <c r="BI152" s="113">
        <f>IF(N152="nulová",J152,0)</f>
        <v>0</v>
      </c>
      <c r="BJ152" s="15" t="s">
        <v>80</v>
      </c>
      <c r="BK152" s="113">
        <f>ROUND(I152*H152,2)</f>
        <v>0</v>
      </c>
      <c r="BL152" s="15" t="s">
        <v>121</v>
      </c>
      <c r="BM152" s="112" t="s">
        <v>422</v>
      </c>
    </row>
    <row r="153" spans="2:65" s="1" customFormat="1" ht="27" x14ac:dyDescent="0.2">
      <c r="B153" s="26"/>
      <c r="D153" s="115" t="s">
        <v>130</v>
      </c>
      <c r="E153" s="176"/>
      <c r="F153" s="252" t="s">
        <v>165</v>
      </c>
      <c r="G153" s="176"/>
      <c r="H153" s="176"/>
      <c r="I153" s="263"/>
      <c r="J153" s="176"/>
      <c r="L153" s="26"/>
      <c r="M153" s="123"/>
      <c r="T153" s="48"/>
      <c r="AT153" s="15" t="s">
        <v>130</v>
      </c>
      <c r="AU153" s="15" t="s">
        <v>82</v>
      </c>
    </row>
    <row r="154" spans="2:65" s="12" customFormat="1" x14ac:dyDescent="0.2">
      <c r="B154" s="114"/>
      <c r="D154" s="115" t="s">
        <v>123</v>
      </c>
      <c r="E154" s="244" t="s">
        <v>1</v>
      </c>
      <c r="F154" s="245" t="s">
        <v>423</v>
      </c>
      <c r="G154" s="242"/>
      <c r="H154" s="246">
        <v>47.6</v>
      </c>
      <c r="I154" s="261"/>
      <c r="J154" s="242"/>
      <c r="L154" s="114"/>
      <c r="M154" s="117"/>
      <c r="T154" s="118"/>
      <c r="AT154" s="116" t="s">
        <v>123</v>
      </c>
      <c r="AU154" s="116" t="s">
        <v>82</v>
      </c>
      <c r="AV154" s="12" t="s">
        <v>82</v>
      </c>
      <c r="AW154" s="12" t="s">
        <v>29</v>
      </c>
      <c r="AX154" s="12" t="s">
        <v>72</v>
      </c>
      <c r="AY154" s="116" t="s">
        <v>115</v>
      </c>
    </row>
    <row r="155" spans="2:65" s="13" customFormat="1" x14ac:dyDescent="0.2">
      <c r="B155" s="119"/>
      <c r="D155" s="115" t="s">
        <v>123</v>
      </c>
      <c r="E155" s="249" t="s">
        <v>1</v>
      </c>
      <c r="F155" s="250" t="s">
        <v>125</v>
      </c>
      <c r="G155" s="248"/>
      <c r="H155" s="251">
        <v>47.6</v>
      </c>
      <c r="I155" s="262"/>
      <c r="J155" s="248"/>
      <c r="L155" s="119"/>
      <c r="M155" s="121"/>
      <c r="T155" s="122"/>
      <c r="AT155" s="120" t="s">
        <v>123</v>
      </c>
      <c r="AU155" s="120" t="s">
        <v>82</v>
      </c>
      <c r="AV155" s="13" t="s">
        <v>121</v>
      </c>
      <c r="AW155" s="13" t="s">
        <v>29</v>
      </c>
      <c r="AX155" s="13" t="s">
        <v>80</v>
      </c>
      <c r="AY155" s="120" t="s">
        <v>115</v>
      </c>
    </row>
    <row r="156" spans="2:65" s="1" customFormat="1" ht="24.15" customHeight="1" x14ac:dyDescent="0.2">
      <c r="B156" s="105"/>
      <c r="C156" s="106" t="s">
        <v>167</v>
      </c>
      <c r="D156" s="106" t="s">
        <v>117</v>
      </c>
      <c r="E156" s="236" t="s">
        <v>173</v>
      </c>
      <c r="F156" s="237" t="s">
        <v>174</v>
      </c>
      <c r="G156" s="238" t="s">
        <v>136</v>
      </c>
      <c r="H156" s="239">
        <v>0.625</v>
      </c>
      <c r="I156" s="259">
        <v>0</v>
      </c>
      <c r="J156" s="240">
        <f>ROUND(I156*H156,2)</f>
        <v>0</v>
      </c>
      <c r="K156" s="107"/>
      <c r="L156" s="26"/>
      <c r="M156" s="108" t="s">
        <v>1</v>
      </c>
      <c r="N156" s="109" t="s">
        <v>37</v>
      </c>
      <c r="O156" s="110">
        <v>0</v>
      </c>
      <c r="P156" s="110">
        <f>O156*H156</f>
        <v>0</v>
      </c>
      <c r="Q156" s="110">
        <v>0</v>
      </c>
      <c r="R156" s="110">
        <f>Q156*H156</f>
        <v>0</v>
      </c>
      <c r="S156" s="110">
        <v>0</v>
      </c>
      <c r="T156" s="111">
        <f>S156*H156</f>
        <v>0</v>
      </c>
      <c r="AR156" s="112" t="s">
        <v>121</v>
      </c>
      <c r="AT156" s="112" t="s">
        <v>117</v>
      </c>
      <c r="AU156" s="112" t="s">
        <v>82</v>
      </c>
      <c r="AY156" s="15" t="s">
        <v>115</v>
      </c>
      <c r="BE156" s="113">
        <f>IF(N156="základní",J156,0)</f>
        <v>0</v>
      </c>
      <c r="BF156" s="113">
        <f>IF(N156="snížená",J156,0)</f>
        <v>0</v>
      </c>
      <c r="BG156" s="113">
        <f>IF(N156="zákl. přenesená",J156,0)</f>
        <v>0</v>
      </c>
      <c r="BH156" s="113">
        <f>IF(N156="sníž. přenesená",J156,0)</f>
        <v>0</v>
      </c>
      <c r="BI156" s="113">
        <f>IF(N156="nulová",J156,0)</f>
        <v>0</v>
      </c>
      <c r="BJ156" s="15" t="s">
        <v>80</v>
      </c>
      <c r="BK156" s="113">
        <f>ROUND(I156*H156,2)</f>
        <v>0</v>
      </c>
      <c r="BL156" s="15" t="s">
        <v>121</v>
      </c>
      <c r="BM156" s="112" t="s">
        <v>424</v>
      </c>
    </row>
    <row r="157" spans="2:65" s="12" customFormat="1" x14ac:dyDescent="0.2">
      <c r="B157" s="114"/>
      <c r="D157" s="115" t="s">
        <v>123</v>
      </c>
      <c r="E157" s="244" t="s">
        <v>1</v>
      </c>
      <c r="F157" s="245" t="s">
        <v>425</v>
      </c>
      <c r="G157" s="242"/>
      <c r="H157" s="246">
        <v>0.625</v>
      </c>
      <c r="I157" s="261"/>
      <c r="J157" s="242"/>
      <c r="L157" s="114"/>
      <c r="M157" s="117"/>
      <c r="T157" s="118"/>
      <c r="AT157" s="116" t="s">
        <v>123</v>
      </c>
      <c r="AU157" s="116" t="s">
        <v>82</v>
      </c>
      <c r="AV157" s="12" t="s">
        <v>82</v>
      </c>
      <c r="AW157" s="12" t="s">
        <v>29</v>
      </c>
      <c r="AX157" s="12" t="s">
        <v>72</v>
      </c>
      <c r="AY157" s="116" t="s">
        <v>115</v>
      </c>
    </row>
    <row r="158" spans="2:65" s="13" customFormat="1" x14ac:dyDescent="0.2">
      <c r="B158" s="119"/>
      <c r="D158" s="115" t="s">
        <v>123</v>
      </c>
      <c r="E158" s="249" t="s">
        <v>1</v>
      </c>
      <c r="F158" s="250" t="s">
        <v>125</v>
      </c>
      <c r="G158" s="248"/>
      <c r="H158" s="251">
        <v>0.625</v>
      </c>
      <c r="I158" s="262"/>
      <c r="J158" s="248"/>
      <c r="L158" s="119"/>
      <c r="M158" s="121"/>
      <c r="T158" s="122"/>
      <c r="AT158" s="120" t="s">
        <v>123</v>
      </c>
      <c r="AU158" s="120" t="s">
        <v>82</v>
      </c>
      <c r="AV158" s="13" t="s">
        <v>121</v>
      </c>
      <c r="AW158" s="13" t="s">
        <v>29</v>
      </c>
      <c r="AX158" s="13" t="s">
        <v>80</v>
      </c>
      <c r="AY158" s="120" t="s">
        <v>115</v>
      </c>
    </row>
    <row r="159" spans="2:65" s="1" customFormat="1" ht="24.15" customHeight="1" x14ac:dyDescent="0.2">
      <c r="B159" s="105"/>
      <c r="C159" s="106" t="s">
        <v>172</v>
      </c>
      <c r="D159" s="106" t="s">
        <v>117</v>
      </c>
      <c r="E159" s="236" t="s">
        <v>178</v>
      </c>
      <c r="F159" s="237" t="s">
        <v>179</v>
      </c>
      <c r="G159" s="238" t="s">
        <v>136</v>
      </c>
      <c r="H159" s="239">
        <v>0.625</v>
      </c>
      <c r="I159" s="259">
        <v>0</v>
      </c>
      <c r="J159" s="240">
        <f>ROUND(I159*H159,2)</f>
        <v>0</v>
      </c>
      <c r="K159" s="107"/>
      <c r="L159" s="26"/>
      <c r="M159" s="108" t="s">
        <v>1</v>
      </c>
      <c r="N159" s="109" t="s">
        <v>37</v>
      </c>
      <c r="O159" s="110">
        <v>0</v>
      </c>
      <c r="P159" s="110">
        <f>O159*H159</f>
        <v>0</v>
      </c>
      <c r="Q159" s="110">
        <v>0</v>
      </c>
      <c r="R159" s="110">
        <f>Q159*H159</f>
        <v>0</v>
      </c>
      <c r="S159" s="110">
        <v>0</v>
      </c>
      <c r="T159" s="111">
        <f>S159*H159</f>
        <v>0</v>
      </c>
      <c r="AR159" s="112" t="s">
        <v>121</v>
      </c>
      <c r="AT159" s="112" t="s">
        <v>117</v>
      </c>
      <c r="AU159" s="112" t="s">
        <v>82</v>
      </c>
      <c r="AY159" s="15" t="s">
        <v>115</v>
      </c>
      <c r="BE159" s="113">
        <f>IF(N159="základní",J159,0)</f>
        <v>0</v>
      </c>
      <c r="BF159" s="113">
        <f>IF(N159="snížená",J159,0)</f>
        <v>0</v>
      </c>
      <c r="BG159" s="113">
        <f>IF(N159="zákl. přenesená",J159,0)</f>
        <v>0</v>
      </c>
      <c r="BH159" s="113">
        <f>IF(N159="sníž. přenesená",J159,0)</f>
        <v>0</v>
      </c>
      <c r="BI159" s="113">
        <f>IF(N159="nulová",J159,0)</f>
        <v>0</v>
      </c>
      <c r="BJ159" s="15" t="s">
        <v>80</v>
      </c>
      <c r="BK159" s="113">
        <f>ROUND(I159*H159,2)</f>
        <v>0</v>
      </c>
      <c r="BL159" s="15" t="s">
        <v>121</v>
      </c>
      <c r="BM159" s="112" t="s">
        <v>426</v>
      </c>
    </row>
    <row r="160" spans="2:65" s="12" customFormat="1" x14ac:dyDescent="0.2">
      <c r="B160" s="114"/>
      <c r="D160" s="115" t="s">
        <v>123</v>
      </c>
      <c r="E160" s="244" t="s">
        <v>1</v>
      </c>
      <c r="F160" s="245" t="s">
        <v>425</v>
      </c>
      <c r="G160" s="242"/>
      <c r="H160" s="246">
        <v>0.625</v>
      </c>
      <c r="I160" s="261"/>
      <c r="J160" s="242"/>
      <c r="L160" s="114"/>
      <c r="M160" s="117"/>
      <c r="T160" s="118"/>
      <c r="AT160" s="116" t="s">
        <v>123</v>
      </c>
      <c r="AU160" s="116" t="s">
        <v>82</v>
      </c>
      <c r="AV160" s="12" t="s">
        <v>82</v>
      </c>
      <c r="AW160" s="12" t="s">
        <v>29</v>
      </c>
      <c r="AX160" s="12" t="s">
        <v>72</v>
      </c>
      <c r="AY160" s="116" t="s">
        <v>115</v>
      </c>
    </row>
    <row r="161" spans="2:65" s="13" customFormat="1" x14ac:dyDescent="0.2">
      <c r="B161" s="119"/>
      <c r="D161" s="115" t="s">
        <v>123</v>
      </c>
      <c r="E161" s="249" t="s">
        <v>1</v>
      </c>
      <c r="F161" s="250" t="s">
        <v>125</v>
      </c>
      <c r="G161" s="248"/>
      <c r="H161" s="251">
        <v>0.625</v>
      </c>
      <c r="I161" s="262"/>
      <c r="J161" s="248"/>
      <c r="L161" s="119"/>
      <c r="M161" s="121"/>
      <c r="T161" s="122"/>
      <c r="AT161" s="120" t="s">
        <v>123</v>
      </c>
      <c r="AU161" s="120" t="s">
        <v>82</v>
      </c>
      <c r="AV161" s="13" t="s">
        <v>121</v>
      </c>
      <c r="AW161" s="13" t="s">
        <v>29</v>
      </c>
      <c r="AX161" s="13" t="s">
        <v>80</v>
      </c>
      <c r="AY161" s="120" t="s">
        <v>115</v>
      </c>
    </row>
    <row r="162" spans="2:65" s="1" customFormat="1" ht="62.75" customHeight="1" x14ac:dyDescent="0.2">
      <c r="B162" s="105"/>
      <c r="C162" s="106" t="s">
        <v>177</v>
      </c>
      <c r="D162" s="106" t="s">
        <v>117</v>
      </c>
      <c r="E162" s="236" t="s">
        <v>182</v>
      </c>
      <c r="F162" s="237" t="s">
        <v>183</v>
      </c>
      <c r="G162" s="238" t="s">
        <v>136</v>
      </c>
      <c r="H162" s="239">
        <v>17.265000000000001</v>
      </c>
      <c r="I162" s="259">
        <v>0</v>
      </c>
      <c r="J162" s="240">
        <f>ROUND(I162*H162,2)</f>
        <v>0</v>
      </c>
      <c r="K162" s="107"/>
      <c r="L162" s="26"/>
      <c r="M162" s="108" t="s">
        <v>1</v>
      </c>
      <c r="N162" s="109" t="s">
        <v>37</v>
      </c>
      <c r="O162" s="110">
        <v>8.6999999999999994E-2</v>
      </c>
      <c r="P162" s="110">
        <f>O162*H162</f>
        <v>1.5020549999999999</v>
      </c>
      <c r="Q162" s="110">
        <v>0</v>
      </c>
      <c r="R162" s="110">
        <f>Q162*H162</f>
        <v>0</v>
      </c>
      <c r="S162" s="110">
        <v>0</v>
      </c>
      <c r="T162" s="111">
        <f>S162*H162</f>
        <v>0</v>
      </c>
      <c r="AR162" s="112" t="s">
        <v>121</v>
      </c>
      <c r="AT162" s="112" t="s">
        <v>117</v>
      </c>
      <c r="AU162" s="112" t="s">
        <v>82</v>
      </c>
      <c r="AY162" s="15" t="s">
        <v>115</v>
      </c>
      <c r="BE162" s="113">
        <f>IF(N162="základní",J162,0)</f>
        <v>0</v>
      </c>
      <c r="BF162" s="113">
        <f>IF(N162="snížená",J162,0)</f>
        <v>0</v>
      </c>
      <c r="BG162" s="113">
        <f>IF(N162="zákl. přenesená",J162,0)</f>
        <v>0</v>
      </c>
      <c r="BH162" s="113">
        <f>IF(N162="sníž. přenesená",J162,0)</f>
        <v>0</v>
      </c>
      <c r="BI162" s="113">
        <f>IF(N162="nulová",J162,0)</f>
        <v>0</v>
      </c>
      <c r="BJ162" s="15" t="s">
        <v>80</v>
      </c>
      <c r="BK162" s="113">
        <f>ROUND(I162*H162,2)</f>
        <v>0</v>
      </c>
      <c r="BL162" s="15" t="s">
        <v>121</v>
      </c>
      <c r="BM162" s="112" t="s">
        <v>427</v>
      </c>
    </row>
    <row r="163" spans="2:65" s="12" customFormat="1" x14ac:dyDescent="0.2">
      <c r="B163" s="114"/>
      <c r="D163" s="115" t="s">
        <v>123</v>
      </c>
      <c r="E163" s="244" t="s">
        <v>1</v>
      </c>
      <c r="F163" s="245" t="s">
        <v>428</v>
      </c>
      <c r="G163" s="242"/>
      <c r="H163" s="246">
        <v>17.265000000000001</v>
      </c>
      <c r="I163" s="261"/>
      <c r="J163" s="242"/>
      <c r="L163" s="114"/>
      <c r="M163" s="117"/>
      <c r="T163" s="118"/>
      <c r="AT163" s="116" t="s">
        <v>123</v>
      </c>
      <c r="AU163" s="116" t="s">
        <v>82</v>
      </c>
      <c r="AV163" s="12" t="s">
        <v>82</v>
      </c>
      <c r="AW163" s="12" t="s">
        <v>29</v>
      </c>
      <c r="AX163" s="12" t="s">
        <v>72</v>
      </c>
      <c r="AY163" s="116" t="s">
        <v>115</v>
      </c>
    </row>
    <row r="164" spans="2:65" s="13" customFormat="1" x14ac:dyDescent="0.2">
      <c r="B164" s="119"/>
      <c r="D164" s="115" t="s">
        <v>123</v>
      </c>
      <c r="E164" s="249" t="s">
        <v>1</v>
      </c>
      <c r="F164" s="250" t="s">
        <v>125</v>
      </c>
      <c r="G164" s="248"/>
      <c r="H164" s="251">
        <v>17.265000000000001</v>
      </c>
      <c r="I164" s="262"/>
      <c r="J164" s="248"/>
      <c r="L164" s="119"/>
      <c r="M164" s="121"/>
      <c r="T164" s="122"/>
      <c r="AT164" s="120" t="s">
        <v>123</v>
      </c>
      <c r="AU164" s="120" t="s">
        <v>82</v>
      </c>
      <c r="AV164" s="13" t="s">
        <v>121</v>
      </c>
      <c r="AW164" s="13" t="s">
        <v>29</v>
      </c>
      <c r="AX164" s="13" t="s">
        <v>80</v>
      </c>
      <c r="AY164" s="120" t="s">
        <v>115</v>
      </c>
    </row>
    <row r="165" spans="2:65" s="1" customFormat="1" ht="62.75" customHeight="1" x14ac:dyDescent="0.2">
      <c r="B165" s="105"/>
      <c r="C165" s="106" t="s">
        <v>181</v>
      </c>
      <c r="D165" s="106" t="s">
        <v>117</v>
      </c>
      <c r="E165" s="236" t="s">
        <v>187</v>
      </c>
      <c r="F165" s="237" t="s">
        <v>188</v>
      </c>
      <c r="G165" s="238" t="s">
        <v>136</v>
      </c>
      <c r="H165" s="239">
        <v>17.265000000000001</v>
      </c>
      <c r="I165" s="259">
        <v>0</v>
      </c>
      <c r="J165" s="240">
        <f>ROUND(I165*H165,2)</f>
        <v>0</v>
      </c>
      <c r="K165" s="107"/>
      <c r="L165" s="26"/>
      <c r="M165" s="108" t="s">
        <v>1</v>
      </c>
      <c r="N165" s="109" t="s">
        <v>37</v>
      </c>
      <c r="O165" s="110">
        <v>7.8E-2</v>
      </c>
      <c r="P165" s="110">
        <f>O165*H165</f>
        <v>1.34667</v>
      </c>
      <c r="Q165" s="110">
        <v>0</v>
      </c>
      <c r="R165" s="110">
        <f>Q165*H165</f>
        <v>0</v>
      </c>
      <c r="S165" s="110">
        <v>0</v>
      </c>
      <c r="T165" s="111">
        <f>S165*H165</f>
        <v>0</v>
      </c>
      <c r="AR165" s="112" t="s">
        <v>121</v>
      </c>
      <c r="AT165" s="112" t="s">
        <v>117</v>
      </c>
      <c r="AU165" s="112" t="s">
        <v>82</v>
      </c>
      <c r="AY165" s="15" t="s">
        <v>115</v>
      </c>
      <c r="BE165" s="113">
        <f>IF(N165="základní",J165,0)</f>
        <v>0</v>
      </c>
      <c r="BF165" s="113">
        <f>IF(N165="snížená",J165,0)</f>
        <v>0</v>
      </c>
      <c r="BG165" s="113">
        <f>IF(N165="zákl. přenesená",J165,0)</f>
        <v>0</v>
      </c>
      <c r="BH165" s="113">
        <f>IF(N165="sníž. přenesená",J165,0)</f>
        <v>0</v>
      </c>
      <c r="BI165" s="113">
        <f>IF(N165="nulová",J165,0)</f>
        <v>0</v>
      </c>
      <c r="BJ165" s="15" t="s">
        <v>80</v>
      </c>
      <c r="BK165" s="113">
        <f>ROUND(I165*H165,2)</f>
        <v>0</v>
      </c>
      <c r="BL165" s="15" t="s">
        <v>121</v>
      </c>
      <c r="BM165" s="112" t="s">
        <v>429</v>
      </c>
    </row>
    <row r="166" spans="2:65" s="12" customFormat="1" x14ac:dyDescent="0.2">
      <c r="B166" s="114"/>
      <c r="D166" s="115" t="s">
        <v>123</v>
      </c>
      <c r="E166" s="244" t="s">
        <v>1</v>
      </c>
      <c r="F166" s="245" t="s">
        <v>430</v>
      </c>
      <c r="G166" s="242"/>
      <c r="H166" s="246">
        <v>17.265000000000001</v>
      </c>
      <c r="I166" s="261"/>
      <c r="J166" s="242"/>
      <c r="L166" s="114"/>
      <c r="M166" s="117"/>
      <c r="T166" s="118"/>
      <c r="AT166" s="116" t="s">
        <v>123</v>
      </c>
      <c r="AU166" s="116" t="s">
        <v>82</v>
      </c>
      <c r="AV166" s="12" t="s">
        <v>82</v>
      </c>
      <c r="AW166" s="12" t="s">
        <v>29</v>
      </c>
      <c r="AX166" s="12" t="s">
        <v>72</v>
      </c>
      <c r="AY166" s="116" t="s">
        <v>115</v>
      </c>
    </row>
    <row r="167" spans="2:65" s="13" customFormat="1" x14ac:dyDescent="0.2">
      <c r="B167" s="119"/>
      <c r="D167" s="115" t="s">
        <v>123</v>
      </c>
      <c r="E167" s="249" t="s">
        <v>1</v>
      </c>
      <c r="F167" s="250" t="s">
        <v>125</v>
      </c>
      <c r="G167" s="248"/>
      <c r="H167" s="251">
        <v>17.265000000000001</v>
      </c>
      <c r="I167" s="262"/>
      <c r="J167" s="248"/>
      <c r="L167" s="119"/>
      <c r="M167" s="121"/>
      <c r="T167" s="122"/>
      <c r="AT167" s="120" t="s">
        <v>123</v>
      </c>
      <c r="AU167" s="120" t="s">
        <v>82</v>
      </c>
      <c r="AV167" s="13" t="s">
        <v>121</v>
      </c>
      <c r="AW167" s="13" t="s">
        <v>29</v>
      </c>
      <c r="AX167" s="13" t="s">
        <v>80</v>
      </c>
      <c r="AY167" s="120" t="s">
        <v>115</v>
      </c>
    </row>
    <row r="168" spans="2:65" s="1" customFormat="1" ht="62.75" customHeight="1" x14ac:dyDescent="0.2">
      <c r="B168" s="105"/>
      <c r="C168" s="106" t="s">
        <v>186</v>
      </c>
      <c r="D168" s="106" t="s">
        <v>117</v>
      </c>
      <c r="E168" s="236" t="s">
        <v>192</v>
      </c>
      <c r="F168" s="237" t="s">
        <v>193</v>
      </c>
      <c r="G168" s="238" t="s">
        <v>136</v>
      </c>
      <c r="H168" s="239">
        <v>17.265000000000001</v>
      </c>
      <c r="I168" s="259">
        <v>0</v>
      </c>
      <c r="J168" s="240">
        <f>ROUND(I168*H168,2)</f>
        <v>0</v>
      </c>
      <c r="K168" s="107"/>
      <c r="L168" s="26"/>
      <c r="M168" s="108" t="s">
        <v>1</v>
      </c>
      <c r="N168" s="109" t="s">
        <v>37</v>
      </c>
      <c r="O168" s="110">
        <v>9.9000000000000005E-2</v>
      </c>
      <c r="P168" s="110">
        <f>O168*H168</f>
        <v>1.7092350000000001</v>
      </c>
      <c r="Q168" s="110">
        <v>0</v>
      </c>
      <c r="R168" s="110">
        <f>Q168*H168</f>
        <v>0</v>
      </c>
      <c r="S168" s="110">
        <v>0</v>
      </c>
      <c r="T168" s="111">
        <f>S168*H168</f>
        <v>0</v>
      </c>
      <c r="AR168" s="112" t="s">
        <v>121</v>
      </c>
      <c r="AT168" s="112" t="s">
        <v>117</v>
      </c>
      <c r="AU168" s="112" t="s">
        <v>82</v>
      </c>
      <c r="AY168" s="15" t="s">
        <v>115</v>
      </c>
      <c r="BE168" s="113">
        <f>IF(N168="základní",J168,0)</f>
        <v>0</v>
      </c>
      <c r="BF168" s="113">
        <f>IF(N168="snížená",J168,0)</f>
        <v>0</v>
      </c>
      <c r="BG168" s="113">
        <f>IF(N168="zákl. přenesená",J168,0)</f>
        <v>0</v>
      </c>
      <c r="BH168" s="113">
        <f>IF(N168="sníž. přenesená",J168,0)</f>
        <v>0</v>
      </c>
      <c r="BI168" s="113">
        <f>IF(N168="nulová",J168,0)</f>
        <v>0</v>
      </c>
      <c r="BJ168" s="15" t="s">
        <v>80</v>
      </c>
      <c r="BK168" s="113">
        <f>ROUND(I168*H168,2)</f>
        <v>0</v>
      </c>
      <c r="BL168" s="15" t="s">
        <v>121</v>
      </c>
      <c r="BM168" s="112" t="s">
        <v>431</v>
      </c>
    </row>
    <row r="169" spans="2:65" s="12" customFormat="1" x14ac:dyDescent="0.2">
      <c r="B169" s="114"/>
      <c r="D169" s="115" t="s">
        <v>123</v>
      </c>
      <c r="E169" s="244" t="s">
        <v>1</v>
      </c>
      <c r="F169" s="245" t="s">
        <v>428</v>
      </c>
      <c r="G169" s="242"/>
      <c r="H169" s="246">
        <v>17.265000000000001</v>
      </c>
      <c r="I169" s="261"/>
      <c r="J169" s="242"/>
      <c r="L169" s="114"/>
      <c r="M169" s="117"/>
      <c r="T169" s="118"/>
      <c r="AT169" s="116" t="s">
        <v>123</v>
      </c>
      <c r="AU169" s="116" t="s">
        <v>82</v>
      </c>
      <c r="AV169" s="12" t="s">
        <v>82</v>
      </c>
      <c r="AW169" s="12" t="s">
        <v>29</v>
      </c>
      <c r="AX169" s="12" t="s">
        <v>72</v>
      </c>
      <c r="AY169" s="116" t="s">
        <v>115</v>
      </c>
    </row>
    <row r="170" spans="2:65" s="13" customFormat="1" x14ac:dyDescent="0.2">
      <c r="B170" s="119"/>
      <c r="D170" s="115" t="s">
        <v>123</v>
      </c>
      <c r="E170" s="249" t="s">
        <v>1</v>
      </c>
      <c r="F170" s="250" t="s">
        <v>125</v>
      </c>
      <c r="G170" s="248"/>
      <c r="H170" s="251">
        <v>17.265000000000001</v>
      </c>
      <c r="I170" s="262"/>
      <c r="J170" s="248"/>
      <c r="L170" s="119"/>
      <c r="M170" s="121"/>
      <c r="T170" s="122"/>
      <c r="AT170" s="120" t="s">
        <v>123</v>
      </c>
      <c r="AU170" s="120" t="s">
        <v>82</v>
      </c>
      <c r="AV170" s="13" t="s">
        <v>121</v>
      </c>
      <c r="AW170" s="13" t="s">
        <v>29</v>
      </c>
      <c r="AX170" s="13" t="s">
        <v>80</v>
      </c>
      <c r="AY170" s="120" t="s">
        <v>115</v>
      </c>
    </row>
    <row r="171" spans="2:65" s="1" customFormat="1" ht="62.75" customHeight="1" x14ac:dyDescent="0.2">
      <c r="B171" s="105"/>
      <c r="C171" s="106" t="s">
        <v>191</v>
      </c>
      <c r="D171" s="106" t="s">
        <v>117</v>
      </c>
      <c r="E171" s="236" t="s">
        <v>195</v>
      </c>
      <c r="F171" s="237" t="s">
        <v>196</v>
      </c>
      <c r="G171" s="238" t="s">
        <v>136</v>
      </c>
      <c r="H171" s="239">
        <v>17.265000000000001</v>
      </c>
      <c r="I171" s="259">
        <v>0</v>
      </c>
      <c r="J171" s="240">
        <f>ROUND(I171*H171,2)</f>
        <v>0</v>
      </c>
      <c r="K171" s="107"/>
      <c r="L171" s="26"/>
      <c r="M171" s="108" t="s">
        <v>1</v>
      </c>
      <c r="N171" s="109" t="s">
        <v>37</v>
      </c>
      <c r="O171" s="110">
        <v>8.7999999999999995E-2</v>
      </c>
      <c r="P171" s="110">
        <f>O171*H171</f>
        <v>1.51932</v>
      </c>
      <c r="Q171" s="110">
        <v>0</v>
      </c>
      <c r="R171" s="110">
        <f>Q171*H171</f>
        <v>0</v>
      </c>
      <c r="S171" s="110">
        <v>0</v>
      </c>
      <c r="T171" s="111">
        <f>S171*H171</f>
        <v>0</v>
      </c>
      <c r="AR171" s="112" t="s">
        <v>121</v>
      </c>
      <c r="AT171" s="112" t="s">
        <v>117</v>
      </c>
      <c r="AU171" s="112" t="s">
        <v>82</v>
      </c>
      <c r="AY171" s="15" t="s">
        <v>115</v>
      </c>
      <c r="BE171" s="113">
        <f>IF(N171="základní",J171,0)</f>
        <v>0</v>
      </c>
      <c r="BF171" s="113">
        <f>IF(N171="snížená",J171,0)</f>
        <v>0</v>
      </c>
      <c r="BG171" s="113">
        <f>IF(N171="zákl. přenesená",J171,0)</f>
        <v>0</v>
      </c>
      <c r="BH171" s="113">
        <f>IF(N171="sníž. přenesená",J171,0)</f>
        <v>0</v>
      </c>
      <c r="BI171" s="113">
        <f>IF(N171="nulová",J171,0)</f>
        <v>0</v>
      </c>
      <c r="BJ171" s="15" t="s">
        <v>80</v>
      </c>
      <c r="BK171" s="113">
        <f>ROUND(I171*H171,2)</f>
        <v>0</v>
      </c>
      <c r="BL171" s="15" t="s">
        <v>121</v>
      </c>
      <c r="BM171" s="112" t="s">
        <v>432</v>
      </c>
    </row>
    <row r="172" spans="2:65" s="12" customFormat="1" x14ac:dyDescent="0.2">
      <c r="B172" s="114"/>
      <c r="D172" s="115" t="s">
        <v>123</v>
      </c>
      <c r="E172" s="244" t="s">
        <v>1</v>
      </c>
      <c r="F172" s="245" t="s">
        <v>430</v>
      </c>
      <c r="G172" s="242"/>
      <c r="H172" s="246">
        <v>17.265000000000001</v>
      </c>
      <c r="I172" s="261"/>
      <c r="J172" s="242"/>
      <c r="L172" s="114"/>
      <c r="M172" s="117"/>
      <c r="T172" s="118"/>
      <c r="AT172" s="116" t="s">
        <v>123</v>
      </c>
      <c r="AU172" s="116" t="s">
        <v>82</v>
      </c>
      <c r="AV172" s="12" t="s">
        <v>82</v>
      </c>
      <c r="AW172" s="12" t="s">
        <v>29</v>
      </c>
      <c r="AX172" s="12" t="s">
        <v>72</v>
      </c>
      <c r="AY172" s="116" t="s">
        <v>115</v>
      </c>
    </row>
    <row r="173" spans="2:65" s="13" customFormat="1" x14ac:dyDescent="0.2">
      <c r="B173" s="119"/>
      <c r="D173" s="115" t="s">
        <v>123</v>
      </c>
      <c r="E173" s="249" t="s">
        <v>1</v>
      </c>
      <c r="F173" s="250" t="s">
        <v>125</v>
      </c>
      <c r="G173" s="248"/>
      <c r="H173" s="251">
        <v>17.265000000000001</v>
      </c>
      <c r="I173" s="262"/>
      <c r="J173" s="248"/>
      <c r="L173" s="119"/>
      <c r="M173" s="121"/>
      <c r="T173" s="122"/>
      <c r="AT173" s="120" t="s">
        <v>123</v>
      </c>
      <c r="AU173" s="120" t="s">
        <v>82</v>
      </c>
      <c r="AV173" s="13" t="s">
        <v>121</v>
      </c>
      <c r="AW173" s="13" t="s">
        <v>29</v>
      </c>
      <c r="AX173" s="13" t="s">
        <v>80</v>
      </c>
      <c r="AY173" s="120" t="s">
        <v>115</v>
      </c>
    </row>
    <row r="174" spans="2:65" s="1" customFormat="1" ht="24.15" customHeight="1" x14ac:dyDescent="0.2">
      <c r="B174" s="105"/>
      <c r="C174" s="106" t="s">
        <v>8</v>
      </c>
      <c r="D174" s="106" t="s">
        <v>117</v>
      </c>
      <c r="E174" s="236" t="s">
        <v>199</v>
      </c>
      <c r="F174" s="237" t="s">
        <v>200</v>
      </c>
      <c r="G174" s="238" t="s">
        <v>136</v>
      </c>
      <c r="H174" s="239">
        <v>17.265000000000001</v>
      </c>
      <c r="I174" s="259">
        <v>0</v>
      </c>
      <c r="J174" s="240">
        <f>ROUND(I174*H174,2)</f>
        <v>0</v>
      </c>
      <c r="K174" s="107"/>
      <c r="L174" s="26"/>
      <c r="M174" s="108" t="s">
        <v>1</v>
      </c>
      <c r="N174" s="109" t="s">
        <v>37</v>
      </c>
      <c r="O174" s="110">
        <v>7.1999999999999995E-2</v>
      </c>
      <c r="P174" s="110">
        <f>O174*H174</f>
        <v>1.24308</v>
      </c>
      <c r="Q174" s="110">
        <v>0</v>
      </c>
      <c r="R174" s="110">
        <f>Q174*H174</f>
        <v>0</v>
      </c>
      <c r="S174" s="110">
        <v>0</v>
      </c>
      <c r="T174" s="111">
        <f>S174*H174</f>
        <v>0</v>
      </c>
      <c r="AR174" s="112" t="s">
        <v>121</v>
      </c>
      <c r="AT174" s="112" t="s">
        <v>117</v>
      </c>
      <c r="AU174" s="112" t="s">
        <v>82</v>
      </c>
      <c r="AY174" s="15" t="s">
        <v>115</v>
      </c>
      <c r="BE174" s="113">
        <f>IF(N174="základní",J174,0)</f>
        <v>0</v>
      </c>
      <c r="BF174" s="113">
        <f>IF(N174="snížená",J174,0)</f>
        <v>0</v>
      </c>
      <c r="BG174" s="113">
        <f>IF(N174="zákl. přenesená",J174,0)</f>
        <v>0</v>
      </c>
      <c r="BH174" s="113">
        <f>IF(N174="sníž. přenesená",J174,0)</f>
        <v>0</v>
      </c>
      <c r="BI174" s="113">
        <f>IF(N174="nulová",J174,0)</f>
        <v>0</v>
      </c>
      <c r="BJ174" s="15" t="s">
        <v>80</v>
      </c>
      <c r="BK174" s="113">
        <f>ROUND(I174*H174,2)</f>
        <v>0</v>
      </c>
      <c r="BL174" s="15" t="s">
        <v>121</v>
      </c>
      <c r="BM174" s="112" t="s">
        <v>433</v>
      </c>
    </row>
    <row r="175" spans="2:65" s="12" customFormat="1" x14ac:dyDescent="0.2">
      <c r="B175" s="114"/>
      <c r="D175" s="115" t="s">
        <v>123</v>
      </c>
      <c r="E175" s="244" t="s">
        <v>1</v>
      </c>
      <c r="F175" s="245" t="s">
        <v>434</v>
      </c>
      <c r="G175" s="242"/>
      <c r="H175" s="246">
        <v>17.265000000000001</v>
      </c>
      <c r="I175" s="261"/>
      <c r="J175" s="242"/>
      <c r="L175" s="114"/>
      <c r="M175" s="117"/>
      <c r="T175" s="118"/>
      <c r="AT175" s="116" t="s">
        <v>123</v>
      </c>
      <c r="AU175" s="116" t="s">
        <v>82</v>
      </c>
      <c r="AV175" s="12" t="s">
        <v>82</v>
      </c>
      <c r="AW175" s="12" t="s">
        <v>29</v>
      </c>
      <c r="AX175" s="12" t="s">
        <v>72</v>
      </c>
      <c r="AY175" s="116" t="s">
        <v>115</v>
      </c>
    </row>
    <row r="176" spans="2:65" s="13" customFormat="1" x14ac:dyDescent="0.2">
      <c r="B176" s="119"/>
      <c r="D176" s="115" t="s">
        <v>123</v>
      </c>
      <c r="E176" s="249" t="s">
        <v>1</v>
      </c>
      <c r="F176" s="250" t="s">
        <v>125</v>
      </c>
      <c r="G176" s="248"/>
      <c r="H176" s="251">
        <v>17.265000000000001</v>
      </c>
      <c r="I176" s="262"/>
      <c r="J176" s="248"/>
      <c r="L176" s="119"/>
      <c r="M176" s="121"/>
      <c r="T176" s="122"/>
      <c r="AT176" s="120" t="s">
        <v>123</v>
      </c>
      <c r="AU176" s="120" t="s">
        <v>82</v>
      </c>
      <c r="AV176" s="13" t="s">
        <v>121</v>
      </c>
      <c r="AW176" s="13" t="s">
        <v>29</v>
      </c>
      <c r="AX176" s="13" t="s">
        <v>80</v>
      </c>
      <c r="AY176" s="120" t="s">
        <v>115</v>
      </c>
    </row>
    <row r="177" spans="2:65" s="1" customFormat="1" ht="24.15" customHeight="1" x14ac:dyDescent="0.2">
      <c r="B177" s="105"/>
      <c r="C177" s="106" t="s">
        <v>198</v>
      </c>
      <c r="D177" s="106" t="s">
        <v>117</v>
      </c>
      <c r="E177" s="236" t="s">
        <v>204</v>
      </c>
      <c r="F177" s="237" t="s">
        <v>205</v>
      </c>
      <c r="G177" s="238" t="s">
        <v>136</v>
      </c>
      <c r="H177" s="239">
        <v>17.265000000000001</v>
      </c>
      <c r="I177" s="259">
        <v>0</v>
      </c>
      <c r="J177" s="240">
        <f>ROUND(I177*H177,2)</f>
        <v>0</v>
      </c>
      <c r="K177" s="107"/>
      <c r="L177" s="26"/>
      <c r="M177" s="108" t="s">
        <v>1</v>
      </c>
      <c r="N177" s="109" t="s">
        <v>37</v>
      </c>
      <c r="O177" s="110">
        <v>9.6000000000000002E-2</v>
      </c>
      <c r="P177" s="110">
        <f>O177*H177</f>
        <v>1.65744</v>
      </c>
      <c r="Q177" s="110">
        <v>0</v>
      </c>
      <c r="R177" s="110">
        <f>Q177*H177</f>
        <v>0</v>
      </c>
      <c r="S177" s="110">
        <v>0</v>
      </c>
      <c r="T177" s="111">
        <f>S177*H177</f>
        <v>0</v>
      </c>
      <c r="AR177" s="112" t="s">
        <v>121</v>
      </c>
      <c r="AT177" s="112" t="s">
        <v>117</v>
      </c>
      <c r="AU177" s="112" t="s">
        <v>82</v>
      </c>
      <c r="AY177" s="15" t="s">
        <v>115</v>
      </c>
      <c r="BE177" s="113">
        <f>IF(N177="základní",J177,0)</f>
        <v>0</v>
      </c>
      <c r="BF177" s="113">
        <f>IF(N177="snížená",J177,0)</f>
        <v>0</v>
      </c>
      <c r="BG177" s="113">
        <f>IF(N177="zákl. přenesená",J177,0)</f>
        <v>0</v>
      </c>
      <c r="BH177" s="113">
        <f>IF(N177="sníž. přenesená",J177,0)</f>
        <v>0</v>
      </c>
      <c r="BI177" s="113">
        <f>IF(N177="nulová",J177,0)</f>
        <v>0</v>
      </c>
      <c r="BJ177" s="15" t="s">
        <v>80</v>
      </c>
      <c r="BK177" s="113">
        <f>ROUND(I177*H177,2)</f>
        <v>0</v>
      </c>
      <c r="BL177" s="15" t="s">
        <v>121</v>
      </c>
      <c r="BM177" s="112" t="s">
        <v>435</v>
      </c>
    </row>
    <row r="178" spans="2:65" s="12" customFormat="1" x14ac:dyDescent="0.2">
      <c r="B178" s="114"/>
      <c r="D178" s="115" t="s">
        <v>123</v>
      </c>
      <c r="E178" s="244" t="s">
        <v>1</v>
      </c>
      <c r="F178" s="245" t="s">
        <v>434</v>
      </c>
      <c r="G178" s="242"/>
      <c r="H178" s="246">
        <v>17.265000000000001</v>
      </c>
      <c r="I178" s="261"/>
      <c r="J178" s="242"/>
      <c r="L178" s="114"/>
      <c r="M178" s="117"/>
      <c r="T178" s="118"/>
      <c r="AT178" s="116" t="s">
        <v>123</v>
      </c>
      <c r="AU178" s="116" t="s">
        <v>82</v>
      </c>
      <c r="AV178" s="12" t="s">
        <v>82</v>
      </c>
      <c r="AW178" s="12" t="s">
        <v>29</v>
      </c>
      <c r="AX178" s="12" t="s">
        <v>72</v>
      </c>
      <c r="AY178" s="116" t="s">
        <v>115</v>
      </c>
    </row>
    <row r="179" spans="2:65" s="13" customFormat="1" x14ac:dyDescent="0.2">
      <c r="B179" s="119"/>
      <c r="D179" s="115" t="s">
        <v>123</v>
      </c>
      <c r="E179" s="249" t="s">
        <v>1</v>
      </c>
      <c r="F179" s="250" t="s">
        <v>125</v>
      </c>
      <c r="G179" s="248"/>
      <c r="H179" s="251">
        <v>17.265000000000001</v>
      </c>
      <c r="I179" s="262"/>
      <c r="J179" s="248"/>
      <c r="L179" s="119"/>
      <c r="M179" s="121"/>
      <c r="T179" s="122"/>
      <c r="AT179" s="120" t="s">
        <v>123</v>
      </c>
      <c r="AU179" s="120" t="s">
        <v>82</v>
      </c>
      <c r="AV179" s="13" t="s">
        <v>121</v>
      </c>
      <c r="AW179" s="13" t="s">
        <v>29</v>
      </c>
      <c r="AX179" s="13" t="s">
        <v>80</v>
      </c>
      <c r="AY179" s="120" t="s">
        <v>115</v>
      </c>
    </row>
    <row r="180" spans="2:65" s="1" customFormat="1" ht="16.5" customHeight="1" x14ac:dyDescent="0.2">
      <c r="B180" s="105"/>
      <c r="C180" s="106" t="s">
        <v>203</v>
      </c>
      <c r="D180" s="106" t="s">
        <v>117</v>
      </c>
      <c r="E180" s="236" t="s">
        <v>208</v>
      </c>
      <c r="F180" s="237" t="s">
        <v>209</v>
      </c>
      <c r="G180" s="238" t="s">
        <v>136</v>
      </c>
      <c r="H180" s="239">
        <v>34.53</v>
      </c>
      <c r="I180" s="259">
        <v>0</v>
      </c>
      <c r="J180" s="240">
        <f>ROUND(I180*H180,2)</f>
        <v>0</v>
      </c>
      <c r="K180" s="107"/>
      <c r="L180" s="26"/>
      <c r="M180" s="108" t="s">
        <v>1</v>
      </c>
      <c r="N180" s="109" t="s">
        <v>37</v>
      </c>
      <c r="O180" s="110">
        <v>8.9999999999999993E-3</v>
      </c>
      <c r="P180" s="110">
        <f>O180*H180</f>
        <v>0.31076999999999999</v>
      </c>
      <c r="Q180" s="110">
        <v>0</v>
      </c>
      <c r="R180" s="110">
        <f>Q180*H180</f>
        <v>0</v>
      </c>
      <c r="S180" s="110">
        <v>0</v>
      </c>
      <c r="T180" s="111">
        <f>S180*H180</f>
        <v>0</v>
      </c>
      <c r="AR180" s="112" t="s">
        <v>121</v>
      </c>
      <c r="AT180" s="112" t="s">
        <v>117</v>
      </c>
      <c r="AU180" s="112" t="s">
        <v>82</v>
      </c>
      <c r="AY180" s="15" t="s">
        <v>115</v>
      </c>
      <c r="BE180" s="113">
        <f>IF(N180="základní",J180,0)</f>
        <v>0</v>
      </c>
      <c r="BF180" s="113">
        <f>IF(N180="snížená",J180,0)</f>
        <v>0</v>
      </c>
      <c r="BG180" s="113">
        <f>IF(N180="zákl. přenesená",J180,0)</f>
        <v>0</v>
      </c>
      <c r="BH180" s="113">
        <f>IF(N180="sníž. přenesená",J180,0)</f>
        <v>0</v>
      </c>
      <c r="BI180" s="113">
        <f>IF(N180="nulová",J180,0)</f>
        <v>0</v>
      </c>
      <c r="BJ180" s="15" t="s">
        <v>80</v>
      </c>
      <c r="BK180" s="113">
        <f>ROUND(I180*H180,2)</f>
        <v>0</v>
      </c>
      <c r="BL180" s="15" t="s">
        <v>121</v>
      </c>
      <c r="BM180" s="112" t="s">
        <v>436</v>
      </c>
    </row>
    <row r="181" spans="2:65" s="12" customFormat="1" x14ac:dyDescent="0.2">
      <c r="B181" s="114"/>
      <c r="D181" s="115" t="s">
        <v>123</v>
      </c>
      <c r="E181" s="244" t="s">
        <v>1</v>
      </c>
      <c r="F181" s="245" t="s">
        <v>437</v>
      </c>
      <c r="G181" s="242"/>
      <c r="H181" s="246">
        <v>34.53</v>
      </c>
      <c r="I181" s="261"/>
      <c r="J181" s="242"/>
      <c r="L181" s="114"/>
      <c r="M181" s="117"/>
      <c r="T181" s="118"/>
      <c r="AT181" s="116" t="s">
        <v>123</v>
      </c>
      <c r="AU181" s="116" t="s">
        <v>82</v>
      </c>
      <c r="AV181" s="12" t="s">
        <v>82</v>
      </c>
      <c r="AW181" s="12" t="s">
        <v>29</v>
      </c>
      <c r="AX181" s="12" t="s">
        <v>72</v>
      </c>
      <c r="AY181" s="116" t="s">
        <v>115</v>
      </c>
    </row>
    <row r="182" spans="2:65" s="13" customFormat="1" x14ac:dyDescent="0.2">
      <c r="B182" s="119"/>
      <c r="D182" s="115" t="s">
        <v>123</v>
      </c>
      <c r="E182" s="249" t="s">
        <v>1</v>
      </c>
      <c r="F182" s="250" t="s">
        <v>125</v>
      </c>
      <c r="G182" s="248"/>
      <c r="H182" s="251">
        <v>34.53</v>
      </c>
      <c r="I182" s="262"/>
      <c r="J182" s="248"/>
      <c r="L182" s="119"/>
      <c r="M182" s="121"/>
      <c r="T182" s="122"/>
      <c r="AT182" s="120" t="s">
        <v>123</v>
      </c>
      <c r="AU182" s="120" t="s">
        <v>82</v>
      </c>
      <c r="AV182" s="13" t="s">
        <v>121</v>
      </c>
      <c r="AW182" s="13" t="s">
        <v>29</v>
      </c>
      <c r="AX182" s="13" t="s">
        <v>80</v>
      </c>
      <c r="AY182" s="120" t="s">
        <v>115</v>
      </c>
    </row>
    <row r="183" spans="2:65" s="1" customFormat="1" ht="24.15" customHeight="1" x14ac:dyDescent="0.2">
      <c r="B183" s="105"/>
      <c r="C183" s="106" t="s">
        <v>207</v>
      </c>
      <c r="D183" s="106" t="s">
        <v>117</v>
      </c>
      <c r="E183" s="236" t="s">
        <v>213</v>
      </c>
      <c r="F183" s="237" t="s">
        <v>214</v>
      </c>
      <c r="G183" s="238" t="s">
        <v>215</v>
      </c>
      <c r="H183" s="239">
        <v>69.06</v>
      </c>
      <c r="I183" s="259">
        <v>0</v>
      </c>
      <c r="J183" s="240">
        <f>ROUND(I183*H183,2)</f>
        <v>0</v>
      </c>
      <c r="K183" s="107"/>
      <c r="L183" s="26"/>
      <c r="M183" s="108" t="s">
        <v>1</v>
      </c>
      <c r="N183" s="109" t="s">
        <v>37</v>
      </c>
      <c r="O183" s="110">
        <v>0</v>
      </c>
      <c r="P183" s="110">
        <f>O183*H183</f>
        <v>0</v>
      </c>
      <c r="Q183" s="110">
        <v>0</v>
      </c>
      <c r="R183" s="110">
        <f>Q183*H183</f>
        <v>0</v>
      </c>
      <c r="S183" s="110">
        <v>0</v>
      </c>
      <c r="T183" s="111">
        <f>S183*H183</f>
        <v>0</v>
      </c>
      <c r="AR183" s="112" t="s">
        <v>121</v>
      </c>
      <c r="AT183" s="112" t="s">
        <v>117</v>
      </c>
      <c r="AU183" s="112" t="s">
        <v>82</v>
      </c>
      <c r="AY183" s="15" t="s">
        <v>115</v>
      </c>
      <c r="BE183" s="113">
        <f>IF(N183="základní",J183,0)</f>
        <v>0</v>
      </c>
      <c r="BF183" s="113">
        <f>IF(N183="snížená",J183,0)</f>
        <v>0</v>
      </c>
      <c r="BG183" s="113">
        <f>IF(N183="zákl. přenesená",J183,0)</f>
        <v>0</v>
      </c>
      <c r="BH183" s="113">
        <f>IF(N183="sníž. přenesená",J183,0)</f>
        <v>0</v>
      </c>
      <c r="BI183" s="113">
        <f>IF(N183="nulová",J183,0)</f>
        <v>0</v>
      </c>
      <c r="BJ183" s="15" t="s">
        <v>80</v>
      </c>
      <c r="BK183" s="113">
        <f>ROUND(I183*H183,2)</f>
        <v>0</v>
      </c>
      <c r="BL183" s="15" t="s">
        <v>121</v>
      </c>
      <c r="BM183" s="112" t="s">
        <v>438</v>
      </c>
    </row>
    <row r="184" spans="2:65" s="1" customFormat="1" ht="18" x14ac:dyDescent="0.2">
      <c r="B184" s="26"/>
      <c r="D184" s="115" t="s">
        <v>130</v>
      </c>
      <c r="E184" s="176"/>
      <c r="F184" s="252" t="s">
        <v>217</v>
      </c>
      <c r="G184" s="176"/>
      <c r="H184" s="176"/>
      <c r="I184" s="263"/>
      <c r="J184" s="176"/>
      <c r="L184" s="26"/>
      <c r="M184" s="123"/>
      <c r="T184" s="48"/>
      <c r="AT184" s="15" t="s">
        <v>130</v>
      </c>
      <c r="AU184" s="15" t="s">
        <v>82</v>
      </c>
    </row>
    <row r="185" spans="2:65" s="12" customFormat="1" x14ac:dyDescent="0.2">
      <c r="B185" s="114"/>
      <c r="D185" s="115" t="s">
        <v>123</v>
      </c>
      <c r="E185" s="244" t="s">
        <v>1</v>
      </c>
      <c r="F185" s="245" t="s">
        <v>439</v>
      </c>
      <c r="G185" s="242"/>
      <c r="H185" s="246">
        <v>69.06</v>
      </c>
      <c r="I185" s="261"/>
      <c r="J185" s="242"/>
      <c r="L185" s="114"/>
      <c r="M185" s="117"/>
      <c r="T185" s="118"/>
      <c r="AT185" s="116" t="s">
        <v>123</v>
      </c>
      <c r="AU185" s="116" t="s">
        <v>82</v>
      </c>
      <c r="AV185" s="12" t="s">
        <v>82</v>
      </c>
      <c r="AW185" s="12" t="s">
        <v>29</v>
      </c>
      <c r="AX185" s="12" t="s">
        <v>72</v>
      </c>
      <c r="AY185" s="116" t="s">
        <v>115</v>
      </c>
    </row>
    <row r="186" spans="2:65" s="13" customFormat="1" x14ac:dyDescent="0.2">
      <c r="B186" s="119"/>
      <c r="D186" s="115" t="s">
        <v>123</v>
      </c>
      <c r="E186" s="249" t="s">
        <v>1</v>
      </c>
      <c r="F186" s="250" t="s">
        <v>125</v>
      </c>
      <c r="G186" s="248"/>
      <c r="H186" s="251">
        <v>69.06</v>
      </c>
      <c r="I186" s="262"/>
      <c r="J186" s="248"/>
      <c r="L186" s="119"/>
      <c r="M186" s="121"/>
      <c r="T186" s="122"/>
      <c r="AT186" s="120" t="s">
        <v>123</v>
      </c>
      <c r="AU186" s="120" t="s">
        <v>82</v>
      </c>
      <c r="AV186" s="13" t="s">
        <v>121</v>
      </c>
      <c r="AW186" s="13" t="s">
        <v>29</v>
      </c>
      <c r="AX186" s="13" t="s">
        <v>80</v>
      </c>
      <c r="AY186" s="120" t="s">
        <v>115</v>
      </c>
    </row>
    <row r="187" spans="2:65" s="1" customFormat="1" ht="37.75" customHeight="1" x14ac:dyDescent="0.2">
      <c r="B187" s="105"/>
      <c r="C187" s="106" t="s">
        <v>212</v>
      </c>
      <c r="D187" s="106" t="s">
        <v>117</v>
      </c>
      <c r="E187" s="236" t="s">
        <v>220</v>
      </c>
      <c r="F187" s="237" t="s">
        <v>221</v>
      </c>
      <c r="G187" s="238" t="s">
        <v>136</v>
      </c>
      <c r="H187" s="239">
        <v>24.36</v>
      </c>
      <c r="I187" s="259">
        <v>0</v>
      </c>
      <c r="J187" s="240">
        <f>ROUND(I187*H187,2)</f>
        <v>0</v>
      </c>
      <c r="K187" s="107"/>
      <c r="L187" s="26"/>
      <c r="M187" s="108" t="s">
        <v>1</v>
      </c>
      <c r="N187" s="109" t="s">
        <v>37</v>
      </c>
      <c r="O187" s="110">
        <v>0.29899999999999999</v>
      </c>
      <c r="P187" s="110">
        <f>O187*H187</f>
        <v>7.2836399999999992</v>
      </c>
      <c r="Q187" s="110">
        <v>0</v>
      </c>
      <c r="R187" s="110">
        <f>Q187*H187</f>
        <v>0</v>
      </c>
      <c r="S187" s="110">
        <v>0</v>
      </c>
      <c r="T187" s="111">
        <f>S187*H187</f>
        <v>0</v>
      </c>
      <c r="AR187" s="112" t="s">
        <v>121</v>
      </c>
      <c r="AT187" s="112" t="s">
        <v>117</v>
      </c>
      <c r="AU187" s="112" t="s">
        <v>82</v>
      </c>
      <c r="AY187" s="15" t="s">
        <v>115</v>
      </c>
      <c r="BE187" s="113">
        <f>IF(N187="základní",J187,0)</f>
        <v>0</v>
      </c>
      <c r="BF187" s="113">
        <f>IF(N187="snížená",J187,0)</f>
        <v>0</v>
      </c>
      <c r="BG187" s="113">
        <f>IF(N187="zákl. přenesená",J187,0)</f>
        <v>0</v>
      </c>
      <c r="BH187" s="113">
        <f>IF(N187="sníž. přenesená",J187,0)</f>
        <v>0</v>
      </c>
      <c r="BI187" s="113">
        <f>IF(N187="nulová",J187,0)</f>
        <v>0</v>
      </c>
      <c r="BJ187" s="15" t="s">
        <v>80</v>
      </c>
      <c r="BK187" s="113">
        <f>ROUND(I187*H187,2)</f>
        <v>0</v>
      </c>
      <c r="BL187" s="15" t="s">
        <v>121</v>
      </c>
      <c r="BM187" s="112" t="s">
        <v>440</v>
      </c>
    </row>
    <row r="188" spans="2:65" s="12" customFormat="1" x14ac:dyDescent="0.2">
      <c r="B188" s="114"/>
      <c r="D188" s="115" t="s">
        <v>123</v>
      </c>
      <c r="E188" s="244" t="s">
        <v>1</v>
      </c>
      <c r="F188" s="245" t="s">
        <v>441</v>
      </c>
      <c r="G188" s="242"/>
      <c r="H188" s="246">
        <v>24.36</v>
      </c>
      <c r="I188" s="261"/>
      <c r="J188" s="242"/>
      <c r="L188" s="114"/>
      <c r="M188" s="117"/>
      <c r="T188" s="118"/>
      <c r="AT188" s="116" t="s">
        <v>123</v>
      </c>
      <c r="AU188" s="116" t="s">
        <v>82</v>
      </c>
      <c r="AV188" s="12" t="s">
        <v>82</v>
      </c>
      <c r="AW188" s="12" t="s">
        <v>29</v>
      </c>
      <c r="AX188" s="12" t="s">
        <v>72</v>
      </c>
      <c r="AY188" s="116" t="s">
        <v>115</v>
      </c>
    </row>
    <row r="189" spans="2:65" s="13" customFormat="1" x14ac:dyDescent="0.2">
      <c r="B189" s="119"/>
      <c r="D189" s="115" t="s">
        <v>123</v>
      </c>
      <c r="E189" s="249" t="s">
        <v>1</v>
      </c>
      <c r="F189" s="250" t="s">
        <v>125</v>
      </c>
      <c r="G189" s="248"/>
      <c r="H189" s="251">
        <v>24.36</v>
      </c>
      <c r="I189" s="262"/>
      <c r="J189" s="248"/>
      <c r="L189" s="119"/>
      <c r="M189" s="121"/>
      <c r="T189" s="122"/>
      <c r="AT189" s="120" t="s">
        <v>123</v>
      </c>
      <c r="AU189" s="120" t="s">
        <v>82</v>
      </c>
      <c r="AV189" s="13" t="s">
        <v>121</v>
      </c>
      <c r="AW189" s="13" t="s">
        <v>29</v>
      </c>
      <c r="AX189" s="13" t="s">
        <v>80</v>
      </c>
      <c r="AY189" s="120" t="s">
        <v>115</v>
      </c>
    </row>
    <row r="190" spans="2:65" s="1" customFormat="1" ht="16.5" customHeight="1" x14ac:dyDescent="0.2">
      <c r="B190" s="105"/>
      <c r="C190" s="124" t="s">
        <v>219</v>
      </c>
      <c r="D190" s="124" t="s">
        <v>224</v>
      </c>
      <c r="E190" s="254" t="s">
        <v>225</v>
      </c>
      <c r="F190" s="255" t="s">
        <v>226</v>
      </c>
      <c r="G190" s="256" t="s">
        <v>215</v>
      </c>
      <c r="H190" s="257">
        <v>43.908999999999999</v>
      </c>
      <c r="I190" s="264">
        <v>0</v>
      </c>
      <c r="J190" s="258">
        <f>ROUND(I190*H190,2)</f>
        <v>0</v>
      </c>
      <c r="K190" s="125"/>
      <c r="L190" s="126"/>
      <c r="M190" s="127" t="s">
        <v>1</v>
      </c>
      <c r="N190" s="128" t="s">
        <v>37</v>
      </c>
      <c r="O190" s="110">
        <v>0</v>
      </c>
      <c r="P190" s="110">
        <f>O190*H190</f>
        <v>0</v>
      </c>
      <c r="Q190" s="110">
        <v>0</v>
      </c>
      <c r="R190" s="110">
        <f>Q190*H190</f>
        <v>0</v>
      </c>
      <c r="S190" s="110">
        <v>0</v>
      </c>
      <c r="T190" s="111">
        <f>S190*H190</f>
        <v>0</v>
      </c>
      <c r="AR190" s="112" t="s">
        <v>161</v>
      </c>
      <c r="AT190" s="112" t="s">
        <v>224</v>
      </c>
      <c r="AU190" s="112" t="s">
        <v>82</v>
      </c>
      <c r="AY190" s="15" t="s">
        <v>115</v>
      </c>
      <c r="BE190" s="113">
        <f>IF(N190="základní",J190,0)</f>
        <v>0</v>
      </c>
      <c r="BF190" s="113">
        <f>IF(N190="snížená",J190,0)</f>
        <v>0</v>
      </c>
      <c r="BG190" s="113">
        <f>IF(N190="zákl. přenesená",J190,0)</f>
        <v>0</v>
      </c>
      <c r="BH190" s="113">
        <f>IF(N190="sníž. přenesená",J190,0)</f>
        <v>0</v>
      </c>
      <c r="BI190" s="113">
        <f>IF(N190="nulová",J190,0)</f>
        <v>0</v>
      </c>
      <c r="BJ190" s="15" t="s">
        <v>80</v>
      </c>
      <c r="BK190" s="113">
        <f>ROUND(I190*H190,2)</f>
        <v>0</v>
      </c>
      <c r="BL190" s="15" t="s">
        <v>121</v>
      </c>
      <c r="BM190" s="112" t="s">
        <v>442</v>
      </c>
    </row>
    <row r="191" spans="2:65" s="12" customFormat="1" x14ac:dyDescent="0.2">
      <c r="B191" s="114"/>
      <c r="D191" s="115" t="s">
        <v>123</v>
      </c>
      <c r="E191" s="244" t="s">
        <v>1</v>
      </c>
      <c r="F191" s="245" t="s">
        <v>443</v>
      </c>
      <c r="G191" s="242"/>
      <c r="H191" s="246">
        <v>43.908999999999999</v>
      </c>
      <c r="I191" s="261"/>
      <c r="J191" s="242"/>
      <c r="L191" s="114"/>
      <c r="M191" s="117"/>
      <c r="T191" s="118"/>
      <c r="AT191" s="116" t="s">
        <v>123</v>
      </c>
      <c r="AU191" s="116" t="s">
        <v>82</v>
      </c>
      <c r="AV191" s="12" t="s">
        <v>82</v>
      </c>
      <c r="AW191" s="12" t="s">
        <v>29</v>
      </c>
      <c r="AX191" s="12" t="s">
        <v>72</v>
      </c>
      <c r="AY191" s="116" t="s">
        <v>115</v>
      </c>
    </row>
    <row r="192" spans="2:65" s="13" customFormat="1" x14ac:dyDescent="0.2">
      <c r="B192" s="119"/>
      <c r="D192" s="115" t="s">
        <v>123</v>
      </c>
      <c r="E192" s="249" t="s">
        <v>1</v>
      </c>
      <c r="F192" s="250" t="s">
        <v>125</v>
      </c>
      <c r="G192" s="248"/>
      <c r="H192" s="251">
        <v>43.908999999999999</v>
      </c>
      <c r="I192" s="262"/>
      <c r="J192" s="248"/>
      <c r="L192" s="119"/>
      <c r="M192" s="121"/>
      <c r="T192" s="122"/>
      <c r="AT192" s="120" t="s">
        <v>123</v>
      </c>
      <c r="AU192" s="120" t="s">
        <v>82</v>
      </c>
      <c r="AV192" s="13" t="s">
        <v>121</v>
      </c>
      <c r="AW192" s="13" t="s">
        <v>29</v>
      </c>
      <c r="AX192" s="13" t="s">
        <v>80</v>
      </c>
      <c r="AY192" s="120" t="s">
        <v>115</v>
      </c>
    </row>
    <row r="193" spans="2:65" s="1" customFormat="1" ht="62.75" customHeight="1" x14ac:dyDescent="0.2">
      <c r="B193" s="105"/>
      <c r="C193" s="106" t="s">
        <v>7</v>
      </c>
      <c r="D193" s="106" t="s">
        <v>117</v>
      </c>
      <c r="E193" s="236" t="s">
        <v>237</v>
      </c>
      <c r="F193" s="237" t="s">
        <v>238</v>
      </c>
      <c r="G193" s="238" t="s">
        <v>136</v>
      </c>
      <c r="H193" s="239">
        <v>9.1839999999999993</v>
      </c>
      <c r="I193" s="259">
        <v>0</v>
      </c>
      <c r="J193" s="240">
        <f>ROUND(I193*H193,2)</f>
        <v>0</v>
      </c>
      <c r="K193" s="107"/>
      <c r="L193" s="26"/>
      <c r="M193" s="108" t="s">
        <v>1</v>
      </c>
      <c r="N193" s="109" t="s">
        <v>37</v>
      </c>
      <c r="O193" s="110">
        <v>0.28599999999999998</v>
      </c>
      <c r="P193" s="110">
        <f>O193*H193</f>
        <v>2.6266239999999996</v>
      </c>
      <c r="Q193" s="110">
        <v>0</v>
      </c>
      <c r="R193" s="110">
        <f>Q193*H193</f>
        <v>0</v>
      </c>
      <c r="S193" s="110">
        <v>0</v>
      </c>
      <c r="T193" s="111">
        <f>S193*H193</f>
        <v>0</v>
      </c>
      <c r="AR193" s="112" t="s">
        <v>121</v>
      </c>
      <c r="AT193" s="112" t="s">
        <v>117</v>
      </c>
      <c r="AU193" s="112" t="s">
        <v>82</v>
      </c>
      <c r="AY193" s="15" t="s">
        <v>115</v>
      </c>
      <c r="BE193" s="113">
        <f>IF(N193="základní",J193,0)</f>
        <v>0</v>
      </c>
      <c r="BF193" s="113">
        <f>IF(N193="snížená",J193,0)</f>
        <v>0</v>
      </c>
      <c r="BG193" s="113">
        <f>IF(N193="zákl. přenesená",J193,0)</f>
        <v>0</v>
      </c>
      <c r="BH193" s="113">
        <f>IF(N193="sníž. přenesená",J193,0)</f>
        <v>0</v>
      </c>
      <c r="BI193" s="113">
        <f>IF(N193="nulová",J193,0)</f>
        <v>0</v>
      </c>
      <c r="BJ193" s="15" t="s">
        <v>80</v>
      </c>
      <c r="BK193" s="113">
        <f>ROUND(I193*H193,2)</f>
        <v>0</v>
      </c>
      <c r="BL193" s="15" t="s">
        <v>121</v>
      </c>
      <c r="BM193" s="112" t="s">
        <v>444</v>
      </c>
    </row>
    <row r="194" spans="2:65" s="12" customFormat="1" x14ac:dyDescent="0.2">
      <c r="B194" s="114"/>
      <c r="D194" s="115" t="s">
        <v>123</v>
      </c>
      <c r="E194" s="244" t="s">
        <v>1</v>
      </c>
      <c r="F194" s="245" t="s">
        <v>445</v>
      </c>
      <c r="G194" s="242"/>
      <c r="H194" s="246">
        <v>9.1839999999999993</v>
      </c>
      <c r="I194" s="261"/>
      <c r="J194" s="242"/>
      <c r="L194" s="114"/>
      <c r="M194" s="117"/>
      <c r="T194" s="118"/>
      <c r="AT194" s="116" t="s">
        <v>123</v>
      </c>
      <c r="AU194" s="116" t="s">
        <v>82</v>
      </c>
      <c r="AV194" s="12" t="s">
        <v>82</v>
      </c>
      <c r="AW194" s="12" t="s">
        <v>29</v>
      </c>
      <c r="AX194" s="12" t="s">
        <v>72</v>
      </c>
      <c r="AY194" s="116" t="s">
        <v>115</v>
      </c>
    </row>
    <row r="195" spans="2:65" s="13" customFormat="1" x14ac:dyDescent="0.2">
      <c r="B195" s="119"/>
      <c r="D195" s="115" t="s">
        <v>123</v>
      </c>
      <c r="E195" s="249" t="s">
        <v>1</v>
      </c>
      <c r="F195" s="250" t="s">
        <v>125</v>
      </c>
      <c r="G195" s="248"/>
      <c r="H195" s="251">
        <v>9.1839999999999993</v>
      </c>
      <c r="I195" s="262"/>
      <c r="J195" s="248"/>
      <c r="L195" s="119"/>
      <c r="M195" s="121"/>
      <c r="T195" s="122"/>
      <c r="AT195" s="120" t="s">
        <v>123</v>
      </c>
      <c r="AU195" s="120" t="s">
        <v>82</v>
      </c>
      <c r="AV195" s="13" t="s">
        <v>121</v>
      </c>
      <c r="AW195" s="13" t="s">
        <v>29</v>
      </c>
      <c r="AX195" s="13" t="s">
        <v>80</v>
      </c>
      <c r="AY195" s="120" t="s">
        <v>115</v>
      </c>
    </row>
    <row r="196" spans="2:65" s="1" customFormat="1" ht="16.5" customHeight="1" x14ac:dyDescent="0.2">
      <c r="B196" s="105"/>
      <c r="C196" s="124" t="s">
        <v>229</v>
      </c>
      <c r="D196" s="124" t="s">
        <v>224</v>
      </c>
      <c r="E196" s="254" t="s">
        <v>242</v>
      </c>
      <c r="F196" s="255" t="s">
        <v>243</v>
      </c>
      <c r="G196" s="256" t="s">
        <v>215</v>
      </c>
      <c r="H196" s="257">
        <v>22.84</v>
      </c>
      <c r="I196" s="264">
        <v>0</v>
      </c>
      <c r="J196" s="258">
        <f>ROUND(I196*H196,2)</f>
        <v>0</v>
      </c>
      <c r="K196" s="125"/>
      <c r="L196" s="126"/>
      <c r="M196" s="127" t="s">
        <v>1</v>
      </c>
      <c r="N196" s="128" t="s">
        <v>37</v>
      </c>
      <c r="O196" s="110">
        <v>0</v>
      </c>
      <c r="P196" s="110">
        <f>O196*H196</f>
        <v>0</v>
      </c>
      <c r="Q196" s="110">
        <v>0</v>
      </c>
      <c r="R196" s="110">
        <f>Q196*H196</f>
        <v>0</v>
      </c>
      <c r="S196" s="110">
        <v>0</v>
      </c>
      <c r="T196" s="111">
        <f>S196*H196</f>
        <v>0</v>
      </c>
      <c r="AR196" s="112" t="s">
        <v>161</v>
      </c>
      <c r="AT196" s="112" t="s">
        <v>224</v>
      </c>
      <c r="AU196" s="112" t="s">
        <v>82</v>
      </c>
      <c r="AY196" s="15" t="s">
        <v>115</v>
      </c>
      <c r="BE196" s="113">
        <f>IF(N196="základní",J196,0)</f>
        <v>0</v>
      </c>
      <c r="BF196" s="113">
        <f>IF(N196="snížená",J196,0)</f>
        <v>0</v>
      </c>
      <c r="BG196" s="113">
        <f>IF(N196="zákl. přenesená",J196,0)</f>
        <v>0</v>
      </c>
      <c r="BH196" s="113">
        <f>IF(N196="sníž. přenesená",J196,0)</f>
        <v>0</v>
      </c>
      <c r="BI196" s="113">
        <f>IF(N196="nulová",J196,0)</f>
        <v>0</v>
      </c>
      <c r="BJ196" s="15" t="s">
        <v>80</v>
      </c>
      <c r="BK196" s="113">
        <f>ROUND(I196*H196,2)</f>
        <v>0</v>
      </c>
      <c r="BL196" s="15" t="s">
        <v>121</v>
      </c>
      <c r="BM196" s="112" t="s">
        <v>446</v>
      </c>
    </row>
    <row r="197" spans="2:65" s="12" customFormat="1" x14ac:dyDescent="0.2">
      <c r="B197" s="114"/>
      <c r="D197" s="115" t="s">
        <v>123</v>
      </c>
      <c r="E197" s="244" t="s">
        <v>1</v>
      </c>
      <c r="F197" s="245" t="s">
        <v>447</v>
      </c>
      <c r="G197" s="242"/>
      <c r="H197" s="246">
        <v>22.84</v>
      </c>
      <c r="I197" s="261"/>
      <c r="J197" s="242"/>
      <c r="L197" s="114"/>
      <c r="M197" s="117"/>
      <c r="T197" s="118"/>
      <c r="AT197" s="116" t="s">
        <v>123</v>
      </c>
      <c r="AU197" s="116" t="s">
        <v>82</v>
      </c>
      <c r="AV197" s="12" t="s">
        <v>82</v>
      </c>
      <c r="AW197" s="12" t="s">
        <v>29</v>
      </c>
      <c r="AX197" s="12" t="s">
        <v>72</v>
      </c>
      <c r="AY197" s="116" t="s">
        <v>115</v>
      </c>
    </row>
    <row r="198" spans="2:65" s="13" customFormat="1" x14ac:dyDescent="0.2">
      <c r="B198" s="119"/>
      <c r="D198" s="115" t="s">
        <v>123</v>
      </c>
      <c r="E198" s="249" t="s">
        <v>1</v>
      </c>
      <c r="F198" s="250" t="s">
        <v>125</v>
      </c>
      <c r="G198" s="248"/>
      <c r="H198" s="251">
        <v>22.84</v>
      </c>
      <c r="I198" s="262"/>
      <c r="J198" s="248"/>
      <c r="L198" s="119"/>
      <c r="M198" s="121"/>
      <c r="T198" s="122"/>
      <c r="AT198" s="120" t="s">
        <v>123</v>
      </c>
      <c r="AU198" s="120" t="s">
        <v>82</v>
      </c>
      <c r="AV198" s="13" t="s">
        <v>121</v>
      </c>
      <c r="AW198" s="13" t="s">
        <v>29</v>
      </c>
      <c r="AX198" s="13" t="s">
        <v>80</v>
      </c>
      <c r="AY198" s="120" t="s">
        <v>115</v>
      </c>
    </row>
    <row r="199" spans="2:65" s="1" customFormat="1" ht="37.75" customHeight="1" x14ac:dyDescent="0.2">
      <c r="B199" s="105"/>
      <c r="C199" s="106" t="s">
        <v>236</v>
      </c>
      <c r="D199" s="106" t="s">
        <v>117</v>
      </c>
      <c r="E199" s="236" t="s">
        <v>247</v>
      </c>
      <c r="F199" s="237" t="s">
        <v>248</v>
      </c>
      <c r="G199" s="238" t="s">
        <v>120</v>
      </c>
      <c r="H199" s="239">
        <v>1.2</v>
      </c>
      <c r="I199" s="259">
        <v>0</v>
      </c>
      <c r="J199" s="240">
        <f>ROUND(I199*H199,2)</f>
        <v>0</v>
      </c>
      <c r="K199" s="107"/>
      <c r="L199" s="26"/>
      <c r="M199" s="108" t="s">
        <v>1</v>
      </c>
      <c r="N199" s="109" t="s">
        <v>37</v>
      </c>
      <c r="O199" s="110">
        <v>0.114</v>
      </c>
      <c r="P199" s="110">
        <f>O199*H199</f>
        <v>0.1368</v>
      </c>
      <c r="Q199" s="110">
        <v>0</v>
      </c>
      <c r="R199" s="110">
        <f>Q199*H199</f>
        <v>0</v>
      </c>
      <c r="S199" s="110">
        <v>0</v>
      </c>
      <c r="T199" s="111">
        <f>S199*H199</f>
        <v>0</v>
      </c>
      <c r="AR199" s="112" t="s">
        <v>121</v>
      </c>
      <c r="AT199" s="112" t="s">
        <v>117</v>
      </c>
      <c r="AU199" s="112" t="s">
        <v>82</v>
      </c>
      <c r="AY199" s="15" t="s">
        <v>115</v>
      </c>
      <c r="BE199" s="113">
        <f>IF(N199="základní",J199,0)</f>
        <v>0</v>
      </c>
      <c r="BF199" s="113">
        <f>IF(N199="snížená",J199,0)</f>
        <v>0</v>
      </c>
      <c r="BG199" s="113">
        <f>IF(N199="zákl. přenesená",J199,0)</f>
        <v>0</v>
      </c>
      <c r="BH199" s="113">
        <f>IF(N199="sníž. přenesená",J199,0)</f>
        <v>0</v>
      </c>
      <c r="BI199" s="113">
        <f>IF(N199="nulová",J199,0)</f>
        <v>0</v>
      </c>
      <c r="BJ199" s="15" t="s">
        <v>80</v>
      </c>
      <c r="BK199" s="113">
        <f>ROUND(I199*H199,2)</f>
        <v>0</v>
      </c>
      <c r="BL199" s="15" t="s">
        <v>121</v>
      </c>
      <c r="BM199" s="112" t="s">
        <v>448</v>
      </c>
    </row>
    <row r="200" spans="2:65" s="12" customFormat="1" x14ac:dyDescent="0.2">
      <c r="B200" s="114"/>
      <c r="D200" s="115" t="s">
        <v>123</v>
      </c>
      <c r="E200" s="244" t="s">
        <v>1</v>
      </c>
      <c r="F200" s="245" t="s">
        <v>449</v>
      </c>
      <c r="G200" s="242"/>
      <c r="H200" s="246">
        <v>1.2</v>
      </c>
      <c r="I200" s="261"/>
      <c r="J200" s="242"/>
      <c r="L200" s="114"/>
      <c r="M200" s="117"/>
      <c r="T200" s="118"/>
      <c r="AT200" s="116" t="s">
        <v>123</v>
      </c>
      <c r="AU200" s="116" t="s">
        <v>82</v>
      </c>
      <c r="AV200" s="12" t="s">
        <v>82</v>
      </c>
      <c r="AW200" s="12" t="s">
        <v>29</v>
      </c>
      <c r="AX200" s="12" t="s">
        <v>72</v>
      </c>
      <c r="AY200" s="116" t="s">
        <v>115</v>
      </c>
    </row>
    <row r="201" spans="2:65" s="13" customFormat="1" x14ac:dyDescent="0.2">
      <c r="B201" s="119"/>
      <c r="D201" s="115" t="s">
        <v>123</v>
      </c>
      <c r="E201" s="249" t="s">
        <v>1</v>
      </c>
      <c r="F201" s="250" t="s">
        <v>125</v>
      </c>
      <c r="G201" s="248"/>
      <c r="H201" s="251">
        <v>1.2</v>
      </c>
      <c r="I201" s="262"/>
      <c r="J201" s="248"/>
      <c r="L201" s="119"/>
      <c r="M201" s="121"/>
      <c r="T201" s="122"/>
      <c r="AT201" s="120" t="s">
        <v>123</v>
      </c>
      <c r="AU201" s="120" t="s">
        <v>82</v>
      </c>
      <c r="AV201" s="13" t="s">
        <v>121</v>
      </c>
      <c r="AW201" s="13" t="s">
        <v>29</v>
      </c>
      <c r="AX201" s="13" t="s">
        <v>80</v>
      </c>
      <c r="AY201" s="120" t="s">
        <v>115</v>
      </c>
    </row>
    <row r="202" spans="2:65" s="1" customFormat="1" ht="37.75" customHeight="1" x14ac:dyDescent="0.2">
      <c r="B202" s="105"/>
      <c r="C202" s="106" t="s">
        <v>241</v>
      </c>
      <c r="D202" s="106" t="s">
        <v>117</v>
      </c>
      <c r="E202" s="236" t="s">
        <v>252</v>
      </c>
      <c r="F202" s="237" t="s">
        <v>253</v>
      </c>
      <c r="G202" s="238" t="s">
        <v>120</v>
      </c>
      <c r="H202" s="239">
        <v>1.2</v>
      </c>
      <c r="I202" s="259">
        <v>0</v>
      </c>
      <c r="J202" s="240">
        <f>ROUND(I202*H202,2)</f>
        <v>0</v>
      </c>
      <c r="K202" s="107"/>
      <c r="L202" s="26"/>
      <c r="M202" s="108" t="s">
        <v>1</v>
      </c>
      <c r="N202" s="109" t="s">
        <v>37</v>
      </c>
      <c r="O202" s="110">
        <v>7.0000000000000001E-3</v>
      </c>
      <c r="P202" s="110">
        <f>O202*H202</f>
        <v>8.3999999999999995E-3</v>
      </c>
      <c r="Q202" s="110">
        <v>0</v>
      </c>
      <c r="R202" s="110">
        <f>Q202*H202</f>
        <v>0</v>
      </c>
      <c r="S202" s="110">
        <v>0</v>
      </c>
      <c r="T202" s="111">
        <f>S202*H202</f>
        <v>0</v>
      </c>
      <c r="AR202" s="112" t="s">
        <v>121</v>
      </c>
      <c r="AT202" s="112" t="s">
        <v>117</v>
      </c>
      <c r="AU202" s="112" t="s">
        <v>82</v>
      </c>
      <c r="AY202" s="15" t="s">
        <v>115</v>
      </c>
      <c r="BE202" s="113">
        <f>IF(N202="základní",J202,0)</f>
        <v>0</v>
      </c>
      <c r="BF202" s="113">
        <f>IF(N202="snížená",J202,0)</f>
        <v>0</v>
      </c>
      <c r="BG202" s="113">
        <f>IF(N202="zákl. přenesená",J202,0)</f>
        <v>0</v>
      </c>
      <c r="BH202" s="113">
        <f>IF(N202="sníž. přenesená",J202,0)</f>
        <v>0</v>
      </c>
      <c r="BI202" s="113">
        <f>IF(N202="nulová",J202,0)</f>
        <v>0</v>
      </c>
      <c r="BJ202" s="15" t="s">
        <v>80</v>
      </c>
      <c r="BK202" s="113">
        <f>ROUND(I202*H202,2)</f>
        <v>0</v>
      </c>
      <c r="BL202" s="15" t="s">
        <v>121</v>
      </c>
      <c r="BM202" s="112" t="s">
        <v>450</v>
      </c>
    </row>
    <row r="203" spans="2:65" s="12" customFormat="1" x14ac:dyDescent="0.2">
      <c r="B203" s="114"/>
      <c r="D203" s="115" t="s">
        <v>123</v>
      </c>
      <c r="E203" s="244" t="s">
        <v>1</v>
      </c>
      <c r="F203" s="245" t="s">
        <v>449</v>
      </c>
      <c r="G203" s="242"/>
      <c r="H203" s="246">
        <v>1.2</v>
      </c>
      <c r="I203" s="261"/>
      <c r="J203" s="242"/>
      <c r="L203" s="114"/>
      <c r="M203" s="117"/>
      <c r="T203" s="118"/>
      <c r="AT203" s="116" t="s">
        <v>123</v>
      </c>
      <c r="AU203" s="116" t="s">
        <v>82</v>
      </c>
      <c r="AV203" s="12" t="s">
        <v>82</v>
      </c>
      <c r="AW203" s="12" t="s">
        <v>29</v>
      </c>
      <c r="AX203" s="12" t="s">
        <v>72</v>
      </c>
      <c r="AY203" s="116" t="s">
        <v>115</v>
      </c>
    </row>
    <row r="204" spans="2:65" s="13" customFormat="1" x14ac:dyDescent="0.2">
      <c r="B204" s="119"/>
      <c r="D204" s="115" t="s">
        <v>123</v>
      </c>
      <c r="E204" s="249" t="s">
        <v>1</v>
      </c>
      <c r="F204" s="250" t="s">
        <v>125</v>
      </c>
      <c r="G204" s="248"/>
      <c r="H204" s="251">
        <v>1.2</v>
      </c>
      <c r="I204" s="262"/>
      <c r="J204" s="248"/>
      <c r="L204" s="119"/>
      <c r="M204" s="121"/>
      <c r="T204" s="122"/>
      <c r="AT204" s="120" t="s">
        <v>123</v>
      </c>
      <c r="AU204" s="120" t="s">
        <v>82</v>
      </c>
      <c r="AV204" s="13" t="s">
        <v>121</v>
      </c>
      <c r="AW204" s="13" t="s">
        <v>29</v>
      </c>
      <c r="AX204" s="13" t="s">
        <v>80</v>
      </c>
      <c r="AY204" s="120" t="s">
        <v>115</v>
      </c>
    </row>
    <row r="205" spans="2:65" s="1" customFormat="1" ht="16.5" customHeight="1" x14ac:dyDescent="0.2">
      <c r="B205" s="105"/>
      <c r="C205" s="124" t="s">
        <v>246</v>
      </c>
      <c r="D205" s="124" t="s">
        <v>224</v>
      </c>
      <c r="E205" s="254" t="s">
        <v>256</v>
      </c>
      <c r="F205" s="255" t="s">
        <v>257</v>
      </c>
      <c r="G205" s="256" t="s">
        <v>258</v>
      </c>
      <c r="H205" s="257">
        <v>1.7999999999999999E-2</v>
      </c>
      <c r="I205" s="264">
        <v>0</v>
      </c>
      <c r="J205" s="258">
        <f>ROUND(I205*H205,2)</f>
        <v>0</v>
      </c>
      <c r="K205" s="125"/>
      <c r="L205" s="126"/>
      <c r="M205" s="127" t="s">
        <v>1</v>
      </c>
      <c r="N205" s="128" t="s">
        <v>37</v>
      </c>
      <c r="O205" s="110">
        <v>0</v>
      </c>
      <c r="P205" s="110">
        <f>O205*H205</f>
        <v>0</v>
      </c>
      <c r="Q205" s="110">
        <v>1E-3</v>
      </c>
      <c r="R205" s="110">
        <f>Q205*H205</f>
        <v>1.8E-5</v>
      </c>
      <c r="S205" s="110">
        <v>0</v>
      </c>
      <c r="T205" s="111">
        <f>S205*H205</f>
        <v>0</v>
      </c>
      <c r="AR205" s="112" t="s">
        <v>161</v>
      </c>
      <c r="AT205" s="112" t="s">
        <v>224</v>
      </c>
      <c r="AU205" s="112" t="s">
        <v>82</v>
      </c>
      <c r="AY205" s="15" t="s">
        <v>115</v>
      </c>
      <c r="BE205" s="113">
        <f>IF(N205="základní",J205,0)</f>
        <v>0</v>
      </c>
      <c r="BF205" s="113">
        <f>IF(N205="snížená",J205,0)</f>
        <v>0</v>
      </c>
      <c r="BG205" s="113">
        <f>IF(N205="zákl. přenesená",J205,0)</f>
        <v>0</v>
      </c>
      <c r="BH205" s="113">
        <f>IF(N205="sníž. přenesená",J205,0)</f>
        <v>0</v>
      </c>
      <c r="BI205" s="113">
        <f>IF(N205="nulová",J205,0)</f>
        <v>0</v>
      </c>
      <c r="BJ205" s="15" t="s">
        <v>80</v>
      </c>
      <c r="BK205" s="113">
        <f>ROUND(I205*H205,2)</f>
        <v>0</v>
      </c>
      <c r="BL205" s="15" t="s">
        <v>121</v>
      </c>
      <c r="BM205" s="112" t="s">
        <v>451</v>
      </c>
    </row>
    <row r="206" spans="2:65" s="12" customFormat="1" x14ac:dyDescent="0.2">
      <c r="B206" s="114"/>
      <c r="D206" s="115" t="s">
        <v>123</v>
      </c>
      <c r="E206" s="242"/>
      <c r="F206" s="245" t="s">
        <v>452</v>
      </c>
      <c r="G206" s="242"/>
      <c r="H206" s="246">
        <v>1.7999999999999999E-2</v>
      </c>
      <c r="I206" s="261"/>
      <c r="J206" s="242"/>
      <c r="L206" s="114"/>
      <c r="M206" s="117"/>
      <c r="T206" s="118"/>
      <c r="AT206" s="116" t="s">
        <v>123</v>
      </c>
      <c r="AU206" s="116" t="s">
        <v>82</v>
      </c>
      <c r="AV206" s="12" t="s">
        <v>82</v>
      </c>
      <c r="AW206" s="12" t="s">
        <v>3</v>
      </c>
      <c r="AX206" s="12" t="s">
        <v>80</v>
      </c>
      <c r="AY206" s="116" t="s">
        <v>115</v>
      </c>
    </row>
    <row r="207" spans="2:65" s="11" customFormat="1" ht="22.75" customHeight="1" x14ac:dyDescent="0.25">
      <c r="B207" s="98"/>
      <c r="D207" s="99" t="s">
        <v>71</v>
      </c>
      <c r="E207" s="233" t="s">
        <v>121</v>
      </c>
      <c r="F207" s="233" t="s">
        <v>261</v>
      </c>
      <c r="G207" s="229"/>
      <c r="H207" s="229"/>
      <c r="I207" s="260"/>
      <c r="J207" s="234">
        <f>BK207</f>
        <v>0</v>
      </c>
      <c r="L207" s="98"/>
      <c r="M207" s="100"/>
      <c r="P207" s="101">
        <f>SUM(P208:P210)</f>
        <v>2.9500800000000003</v>
      </c>
      <c r="R207" s="101">
        <f>SUM(R208:R210)</f>
        <v>0</v>
      </c>
      <c r="T207" s="102">
        <f>SUM(T208:T210)</f>
        <v>0</v>
      </c>
      <c r="AR207" s="99" t="s">
        <v>80</v>
      </c>
      <c r="AT207" s="103" t="s">
        <v>71</v>
      </c>
      <c r="AU207" s="103" t="s">
        <v>80</v>
      </c>
      <c r="AY207" s="99" t="s">
        <v>115</v>
      </c>
      <c r="BK207" s="104">
        <f>SUM(BK208:BK210)</f>
        <v>0</v>
      </c>
    </row>
    <row r="208" spans="2:65" s="1" customFormat="1" ht="33" customHeight="1" x14ac:dyDescent="0.2">
      <c r="B208" s="105"/>
      <c r="C208" s="106" t="s">
        <v>251</v>
      </c>
      <c r="D208" s="106" t="s">
        <v>117</v>
      </c>
      <c r="E208" s="236" t="s">
        <v>263</v>
      </c>
      <c r="F208" s="237" t="s">
        <v>264</v>
      </c>
      <c r="G208" s="238" t="s">
        <v>136</v>
      </c>
      <c r="H208" s="239">
        <v>2.2400000000000002</v>
      </c>
      <c r="I208" s="259">
        <v>0</v>
      </c>
      <c r="J208" s="240">
        <f>ROUND(I208*H208,2)</f>
        <v>0</v>
      </c>
      <c r="K208" s="107"/>
      <c r="L208" s="26"/>
      <c r="M208" s="108" t="s">
        <v>1</v>
      </c>
      <c r="N208" s="109" t="s">
        <v>37</v>
      </c>
      <c r="O208" s="110">
        <v>1.3169999999999999</v>
      </c>
      <c r="P208" s="110">
        <f>O208*H208</f>
        <v>2.9500800000000003</v>
      </c>
      <c r="Q208" s="110">
        <v>0</v>
      </c>
      <c r="R208" s="110">
        <f>Q208*H208</f>
        <v>0</v>
      </c>
      <c r="S208" s="110">
        <v>0</v>
      </c>
      <c r="T208" s="111">
        <f>S208*H208</f>
        <v>0</v>
      </c>
      <c r="AR208" s="112" t="s">
        <v>121</v>
      </c>
      <c r="AT208" s="112" t="s">
        <v>117</v>
      </c>
      <c r="AU208" s="112" t="s">
        <v>82</v>
      </c>
      <c r="AY208" s="15" t="s">
        <v>115</v>
      </c>
      <c r="BE208" s="113">
        <f>IF(N208="základní",J208,0)</f>
        <v>0</v>
      </c>
      <c r="BF208" s="113">
        <f>IF(N208="snížená",J208,0)</f>
        <v>0</v>
      </c>
      <c r="BG208" s="113">
        <f>IF(N208="zákl. přenesená",J208,0)</f>
        <v>0</v>
      </c>
      <c r="BH208" s="113">
        <f>IF(N208="sníž. přenesená",J208,0)</f>
        <v>0</v>
      </c>
      <c r="BI208" s="113">
        <f>IF(N208="nulová",J208,0)</f>
        <v>0</v>
      </c>
      <c r="BJ208" s="15" t="s">
        <v>80</v>
      </c>
      <c r="BK208" s="113">
        <f>ROUND(I208*H208,2)</f>
        <v>0</v>
      </c>
      <c r="BL208" s="15" t="s">
        <v>121</v>
      </c>
      <c r="BM208" s="112" t="s">
        <v>453</v>
      </c>
    </row>
    <row r="209" spans="2:65" s="12" customFormat="1" x14ac:dyDescent="0.2">
      <c r="B209" s="114"/>
      <c r="D209" s="115" t="s">
        <v>123</v>
      </c>
      <c r="E209" s="244" t="s">
        <v>1</v>
      </c>
      <c r="F209" s="245" t="s">
        <v>454</v>
      </c>
      <c r="G209" s="242"/>
      <c r="H209" s="246">
        <v>2.2400000000000002</v>
      </c>
      <c r="I209" s="261"/>
      <c r="J209" s="242"/>
      <c r="L209" s="114"/>
      <c r="M209" s="117"/>
      <c r="T209" s="118"/>
      <c r="AT209" s="116" t="s">
        <v>123</v>
      </c>
      <c r="AU209" s="116" t="s">
        <v>82</v>
      </c>
      <c r="AV209" s="12" t="s">
        <v>82</v>
      </c>
      <c r="AW209" s="12" t="s">
        <v>29</v>
      </c>
      <c r="AX209" s="12" t="s">
        <v>72</v>
      </c>
      <c r="AY209" s="116" t="s">
        <v>115</v>
      </c>
    </row>
    <row r="210" spans="2:65" s="13" customFormat="1" x14ac:dyDescent="0.2">
      <c r="B210" s="119"/>
      <c r="D210" s="115" t="s">
        <v>123</v>
      </c>
      <c r="E210" s="249" t="s">
        <v>1</v>
      </c>
      <c r="F210" s="250" t="s">
        <v>125</v>
      </c>
      <c r="G210" s="248"/>
      <c r="H210" s="251">
        <v>2.2400000000000002</v>
      </c>
      <c r="I210" s="262"/>
      <c r="J210" s="248"/>
      <c r="L210" s="119"/>
      <c r="M210" s="121"/>
      <c r="T210" s="122"/>
      <c r="AT210" s="120" t="s">
        <v>123</v>
      </c>
      <c r="AU210" s="120" t="s">
        <v>82</v>
      </c>
      <c r="AV210" s="13" t="s">
        <v>121</v>
      </c>
      <c r="AW210" s="13" t="s">
        <v>29</v>
      </c>
      <c r="AX210" s="13" t="s">
        <v>80</v>
      </c>
      <c r="AY210" s="120" t="s">
        <v>115</v>
      </c>
    </row>
    <row r="211" spans="2:65" s="11" customFormat="1" ht="22.75" customHeight="1" x14ac:dyDescent="0.25">
      <c r="B211" s="98"/>
      <c r="D211" s="99" t="s">
        <v>71</v>
      </c>
      <c r="E211" s="233" t="s">
        <v>161</v>
      </c>
      <c r="F211" s="233" t="s">
        <v>272</v>
      </c>
      <c r="G211" s="229"/>
      <c r="H211" s="229"/>
      <c r="I211" s="260"/>
      <c r="J211" s="234">
        <f>BK211</f>
        <v>0</v>
      </c>
      <c r="L211" s="98"/>
      <c r="M211" s="100"/>
      <c r="P211" s="101">
        <f>SUM(P212:P317)</f>
        <v>65.944000000000003</v>
      </c>
      <c r="R211" s="101">
        <f>SUM(R212:R317)</f>
        <v>1.5352440000000001</v>
      </c>
      <c r="T211" s="102">
        <f>SUM(T212:T317)</f>
        <v>0</v>
      </c>
      <c r="AR211" s="99" t="s">
        <v>80</v>
      </c>
      <c r="AT211" s="103" t="s">
        <v>71</v>
      </c>
      <c r="AU211" s="103" t="s">
        <v>80</v>
      </c>
      <c r="AY211" s="99" t="s">
        <v>115</v>
      </c>
      <c r="BK211" s="104">
        <f>SUM(BK212:BK317)</f>
        <v>0</v>
      </c>
    </row>
    <row r="212" spans="2:65" s="1" customFormat="1" ht="24.15" customHeight="1" x14ac:dyDescent="0.2">
      <c r="B212" s="105"/>
      <c r="C212" s="124" t="s">
        <v>255</v>
      </c>
      <c r="D212" s="124" t="s">
        <v>224</v>
      </c>
      <c r="E212" s="254" t="s">
        <v>455</v>
      </c>
      <c r="F212" s="255" t="s">
        <v>456</v>
      </c>
      <c r="G212" s="256" t="s">
        <v>276</v>
      </c>
      <c r="H212" s="257">
        <v>2</v>
      </c>
      <c r="I212" s="264">
        <v>0</v>
      </c>
      <c r="J212" s="258">
        <f>ROUND(I212*H212,2)</f>
        <v>0</v>
      </c>
      <c r="K212" s="125"/>
      <c r="L212" s="126"/>
      <c r="M212" s="127" t="s">
        <v>1</v>
      </c>
      <c r="N212" s="128" t="s">
        <v>37</v>
      </c>
      <c r="O212" s="110">
        <v>0</v>
      </c>
      <c r="P212" s="110">
        <f>O212*H212</f>
        <v>0</v>
      </c>
      <c r="Q212" s="110">
        <v>1.0800000000000001E-2</v>
      </c>
      <c r="R212" s="110">
        <f>Q212*H212</f>
        <v>2.1600000000000001E-2</v>
      </c>
      <c r="S212" s="110">
        <v>0</v>
      </c>
      <c r="T212" s="111">
        <f>S212*H212</f>
        <v>0</v>
      </c>
      <c r="AR212" s="112" t="s">
        <v>161</v>
      </c>
      <c r="AT212" s="112" t="s">
        <v>224</v>
      </c>
      <c r="AU212" s="112" t="s">
        <v>82</v>
      </c>
      <c r="AY212" s="15" t="s">
        <v>115</v>
      </c>
      <c r="BE212" s="113">
        <f>IF(N212="základní",J212,0)</f>
        <v>0</v>
      </c>
      <c r="BF212" s="113">
        <f>IF(N212="snížená",J212,0)</f>
        <v>0</v>
      </c>
      <c r="BG212" s="113">
        <f>IF(N212="zákl. přenesená",J212,0)</f>
        <v>0</v>
      </c>
      <c r="BH212" s="113">
        <f>IF(N212="sníž. přenesená",J212,0)</f>
        <v>0</v>
      </c>
      <c r="BI212" s="113">
        <f>IF(N212="nulová",J212,0)</f>
        <v>0</v>
      </c>
      <c r="BJ212" s="15" t="s">
        <v>80</v>
      </c>
      <c r="BK212" s="113">
        <f>ROUND(I212*H212,2)</f>
        <v>0</v>
      </c>
      <c r="BL212" s="15" t="s">
        <v>121</v>
      </c>
      <c r="BM212" s="112" t="s">
        <v>457</v>
      </c>
    </row>
    <row r="213" spans="2:65" s="12" customFormat="1" x14ac:dyDescent="0.2">
      <c r="B213" s="114"/>
      <c r="D213" s="115" t="s">
        <v>123</v>
      </c>
      <c r="E213" s="244" t="s">
        <v>1</v>
      </c>
      <c r="F213" s="245" t="s">
        <v>82</v>
      </c>
      <c r="G213" s="242"/>
      <c r="H213" s="246">
        <v>2</v>
      </c>
      <c r="I213" s="261"/>
      <c r="J213" s="242"/>
      <c r="L213" s="114"/>
      <c r="M213" s="117"/>
      <c r="T213" s="118"/>
      <c r="AT213" s="116" t="s">
        <v>123</v>
      </c>
      <c r="AU213" s="116" t="s">
        <v>82</v>
      </c>
      <c r="AV213" s="12" t="s">
        <v>82</v>
      </c>
      <c r="AW213" s="12" t="s">
        <v>29</v>
      </c>
      <c r="AX213" s="12" t="s">
        <v>72</v>
      </c>
      <c r="AY213" s="116" t="s">
        <v>115</v>
      </c>
    </row>
    <row r="214" spans="2:65" s="13" customFormat="1" x14ac:dyDescent="0.2">
      <c r="B214" s="119"/>
      <c r="D214" s="115" t="s">
        <v>123</v>
      </c>
      <c r="E214" s="249" t="s">
        <v>1</v>
      </c>
      <c r="F214" s="250" t="s">
        <v>125</v>
      </c>
      <c r="G214" s="248"/>
      <c r="H214" s="251">
        <v>2</v>
      </c>
      <c r="I214" s="262"/>
      <c r="J214" s="248"/>
      <c r="L214" s="119"/>
      <c r="M214" s="121"/>
      <c r="T214" s="122"/>
      <c r="AT214" s="120" t="s">
        <v>123</v>
      </c>
      <c r="AU214" s="120" t="s">
        <v>82</v>
      </c>
      <c r="AV214" s="13" t="s">
        <v>121</v>
      </c>
      <c r="AW214" s="13" t="s">
        <v>29</v>
      </c>
      <c r="AX214" s="13" t="s">
        <v>80</v>
      </c>
      <c r="AY214" s="120" t="s">
        <v>115</v>
      </c>
    </row>
    <row r="215" spans="2:65" s="1" customFormat="1" ht="24.15" customHeight="1" x14ac:dyDescent="0.2">
      <c r="B215" s="105"/>
      <c r="C215" s="124" t="s">
        <v>262</v>
      </c>
      <c r="D215" s="124" t="s">
        <v>224</v>
      </c>
      <c r="E215" s="254" t="s">
        <v>458</v>
      </c>
      <c r="F215" s="255" t="s">
        <v>459</v>
      </c>
      <c r="G215" s="256" t="s">
        <v>276</v>
      </c>
      <c r="H215" s="257">
        <v>1</v>
      </c>
      <c r="I215" s="264">
        <v>0</v>
      </c>
      <c r="J215" s="258">
        <f>ROUND(I215*H215,2)</f>
        <v>0</v>
      </c>
      <c r="K215" s="125"/>
      <c r="L215" s="126"/>
      <c r="M215" s="127" t="s">
        <v>1</v>
      </c>
      <c r="N215" s="128" t="s">
        <v>37</v>
      </c>
      <c r="O215" s="110">
        <v>0</v>
      </c>
      <c r="P215" s="110">
        <f>O215*H215</f>
        <v>0</v>
      </c>
      <c r="Q215" s="110">
        <v>6.79E-3</v>
      </c>
      <c r="R215" s="110">
        <f>Q215*H215</f>
        <v>6.79E-3</v>
      </c>
      <c r="S215" s="110">
        <v>0</v>
      </c>
      <c r="T215" s="111">
        <f>S215*H215</f>
        <v>0</v>
      </c>
      <c r="AR215" s="112" t="s">
        <v>161</v>
      </c>
      <c r="AT215" s="112" t="s">
        <v>224</v>
      </c>
      <c r="AU215" s="112" t="s">
        <v>82</v>
      </c>
      <c r="AY215" s="15" t="s">
        <v>115</v>
      </c>
      <c r="BE215" s="113">
        <f>IF(N215="základní",J215,0)</f>
        <v>0</v>
      </c>
      <c r="BF215" s="113">
        <f>IF(N215="snížená",J215,0)</f>
        <v>0</v>
      </c>
      <c r="BG215" s="113">
        <f>IF(N215="zákl. přenesená",J215,0)</f>
        <v>0</v>
      </c>
      <c r="BH215" s="113">
        <f>IF(N215="sníž. přenesená",J215,0)</f>
        <v>0</v>
      </c>
      <c r="BI215" s="113">
        <f>IF(N215="nulová",J215,0)</f>
        <v>0</v>
      </c>
      <c r="BJ215" s="15" t="s">
        <v>80</v>
      </c>
      <c r="BK215" s="113">
        <f>ROUND(I215*H215,2)</f>
        <v>0</v>
      </c>
      <c r="BL215" s="15" t="s">
        <v>121</v>
      </c>
      <c r="BM215" s="112" t="s">
        <v>460</v>
      </c>
    </row>
    <row r="216" spans="2:65" s="12" customFormat="1" x14ac:dyDescent="0.2">
      <c r="B216" s="114"/>
      <c r="D216" s="115" t="s">
        <v>123</v>
      </c>
      <c r="E216" s="244" t="s">
        <v>1</v>
      </c>
      <c r="F216" s="245" t="s">
        <v>80</v>
      </c>
      <c r="G216" s="242"/>
      <c r="H216" s="246">
        <v>1</v>
      </c>
      <c r="I216" s="261"/>
      <c r="J216" s="242"/>
      <c r="L216" s="114"/>
      <c r="M216" s="117"/>
      <c r="T216" s="118"/>
      <c r="AT216" s="116" t="s">
        <v>123</v>
      </c>
      <c r="AU216" s="116" t="s">
        <v>82</v>
      </c>
      <c r="AV216" s="12" t="s">
        <v>82</v>
      </c>
      <c r="AW216" s="12" t="s">
        <v>29</v>
      </c>
      <c r="AX216" s="12" t="s">
        <v>72</v>
      </c>
      <c r="AY216" s="116" t="s">
        <v>115</v>
      </c>
    </row>
    <row r="217" spans="2:65" s="13" customFormat="1" x14ac:dyDescent="0.2">
      <c r="B217" s="119"/>
      <c r="D217" s="115" t="s">
        <v>123</v>
      </c>
      <c r="E217" s="249" t="s">
        <v>1</v>
      </c>
      <c r="F217" s="250" t="s">
        <v>125</v>
      </c>
      <c r="G217" s="248"/>
      <c r="H217" s="251">
        <v>1</v>
      </c>
      <c r="I217" s="262"/>
      <c r="J217" s="248"/>
      <c r="L217" s="119"/>
      <c r="M217" s="121"/>
      <c r="T217" s="122"/>
      <c r="AT217" s="120" t="s">
        <v>123</v>
      </c>
      <c r="AU217" s="120" t="s">
        <v>82</v>
      </c>
      <c r="AV217" s="13" t="s">
        <v>121</v>
      </c>
      <c r="AW217" s="13" t="s">
        <v>29</v>
      </c>
      <c r="AX217" s="13" t="s">
        <v>80</v>
      </c>
      <c r="AY217" s="120" t="s">
        <v>115</v>
      </c>
    </row>
    <row r="218" spans="2:65" s="1" customFormat="1" ht="24.15" customHeight="1" x14ac:dyDescent="0.2">
      <c r="B218" s="105"/>
      <c r="C218" s="124" t="s">
        <v>268</v>
      </c>
      <c r="D218" s="124" t="s">
        <v>224</v>
      </c>
      <c r="E218" s="254" t="s">
        <v>461</v>
      </c>
      <c r="F218" s="255" t="s">
        <v>462</v>
      </c>
      <c r="G218" s="256" t="s">
        <v>276</v>
      </c>
      <c r="H218" s="257">
        <v>6</v>
      </c>
      <c r="I218" s="264">
        <v>0</v>
      </c>
      <c r="J218" s="258">
        <f>ROUND(I218*H218,2)</f>
        <v>0</v>
      </c>
      <c r="K218" s="125"/>
      <c r="L218" s="126"/>
      <c r="M218" s="127" t="s">
        <v>1</v>
      </c>
      <c r="N218" s="128" t="s">
        <v>37</v>
      </c>
      <c r="O218" s="110">
        <v>0</v>
      </c>
      <c r="P218" s="110">
        <f>O218*H218</f>
        <v>0</v>
      </c>
      <c r="Q218" s="110">
        <v>6.3099999999999996E-3</v>
      </c>
      <c r="R218" s="110">
        <f>Q218*H218</f>
        <v>3.7859999999999998E-2</v>
      </c>
      <c r="S218" s="110">
        <v>0</v>
      </c>
      <c r="T218" s="111">
        <f>S218*H218</f>
        <v>0</v>
      </c>
      <c r="AR218" s="112" t="s">
        <v>161</v>
      </c>
      <c r="AT218" s="112" t="s">
        <v>224</v>
      </c>
      <c r="AU218" s="112" t="s">
        <v>82</v>
      </c>
      <c r="AY218" s="15" t="s">
        <v>115</v>
      </c>
      <c r="BE218" s="113">
        <f>IF(N218="základní",J218,0)</f>
        <v>0</v>
      </c>
      <c r="BF218" s="113">
        <f>IF(N218="snížená",J218,0)</f>
        <v>0</v>
      </c>
      <c r="BG218" s="113">
        <f>IF(N218="zákl. přenesená",J218,0)</f>
        <v>0</v>
      </c>
      <c r="BH218" s="113">
        <f>IF(N218="sníž. přenesená",J218,0)</f>
        <v>0</v>
      </c>
      <c r="BI218" s="113">
        <f>IF(N218="nulová",J218,0)</f>
        <v>0</v>
      </c>
      <c r="BJ218" s="15" t="s">
        <v>80</v>
      </c>
      <c r="BK218" s="113">
        <f>ROUND(I218*H218,2)</f>
        <v>0</v>
      </c>
      <c r="BL218" s="15" t="s">
        <v>121</v>
      </c>
      <c r="BM218" s="112" t="s">
        <v>463</v>
      </c>
    </row>
    <row r="219" spans="2:65" s="12" customFormat="1" x14ac:dyDescent="0.2">
      <c r="B219" s="114"/>
      <c r="D219" s="115" t="s">
        <v>123</v>
      </c>
      <c r="E219" s="244" t="s">
        <v>1</v>
      </c>
      <c r="F219" s="245" t="s">
        <v>151</v>
      </c>
      <c r="G219" s="242"/>
      <c r="H219" s="246">
        <v>6</v>
      </c>
      <c r="I219" s="261"/>
      <c r="J219" s="242"/>
      <c r="L219" s="114"/>
      <c r="M219" s="117"/>
      <c r="T219" s="118"/>
      <c r="AT219" s="116" t="s">
        <v>123</v>
      </c>
      <c r="AU219" s="116" t="s">
        <v>82</v>
      </c>
      <c r="AV219" s="12" t="s">
        <v>82</v>
      </c>
      <c r="AW219" s="12" t="s">
        <v>29</v>
      </c>
      <c r="AX219" s="12" t="s">
        <v>72</v>
      </c>
      <c r="AY219" s="116" t="s">
        <v>115</v>
      </c>
    </row>
    <row r="220" spans="2:65" s="13" customFormat="1" x14ac:dyDescent="0.2">
      <c r="B220" s="119"/>
      <c r="D220" s="115" t="s">
        <v>123</v>
      </c>
      <c r="E220" s="249" t="s">
        <v>1</v>
      </c>
      <c r="F220" s="250" t="s">
        <v>125</v>
      </c>
      <c r="G220" s="248"/>
      <c r="H220" s="251">
        <v>6</v>
      </c>
      <c r="I220" s="262"/>
      <c r="J220" s="248"/>
      <c r="L220" s="119"/>
      <c r="M220" s="121"/>
      <c r="T220" s="122"/>
      <c r="AT220" s="120" t="s">
        <v>123</v>
      </c>
      <c r="AU220" s="120" t="s">
        <v>82</v>
      </c>
      <c r="AV220" s="13" t="s">
        <v>121</v>
      </c>
      <c r="AW220" s="13" t="s">
        <v>29</v>
      </c>
      <c r="AX220" s="13" t="s">
        <v>80</v>
      </c>
      <c r="AY220" s="120" t="s">
        <v>115</v>
      </c>
    </row>
    <row r="221" spans="2:65" s="1" customFormat="1" ht="24.15" customHeight="1" x14ac:dyDescent="0.2">
      <c r="B221" s="105"/>
      <c r="C221" s="106" t="s">
        <v>273</v>
      </c>
      <c r="D221" s="106" t="s">
        <v>117</v>
      </c>
      <c r="E221" s="236" t="s">
        <v>279</v>
      </c>
      <c r="F221" s="237" t="s">
        <v>280</v>
      </c>
      <c r="G221" s="238" t="s">
        <v>276</v>
      </c>
      <c r="H221" s="239">
        <v>2</v>
      </c>
      <c r="I221" s="259">
        <v>0</v>
      </c>
      <c r="J221" s="240">
        <f>ROUND(I221*H221,2)</f>
        <v>0</v>
      </c>
      <c r="K221" s="107"/>
      <c r="L221" s="26"/>
      <c r="M221" s="108" t="s">
        <v>1</v>
      </c>
      <c r="N221" s="109" t="s">
        <v>37</v>
      </c>
      <c r="O221" s="110">
        <v>0.10100000000000001</v>
      </c>
      <c r="P221" s="110">
        <f>O221*H221</f>
        <v>0.20200000000000001</v>
      </c>
      <c r="Q221" s="110">
        <v>0</v>
      </c>
      <c r="R221" s="110">
        <f>Q221*H221</f>
        <v>0</v>
      </c>
      <c r="S221" s="110">
        <v>0</v>
      </c>
      <c r="T221" s="111">
        <f>S221*H221</f>
        <v>0</v>
      </c>
      <c r="AR221" s="112" t="s">
        <v>198</v>
      </c>
      <c r="AT221" s="112" t="s">
        <v>117</v>
      </c>
      <c r="AU221" s="112" t="s">
        <v>82</v>
      </c>
      <c r="AY221" s="15" t="s">
        <v>115</v>
      </c>
      <c r="BE221" s="113">
        <f>IF(N221="základní",J221,0)</f>
        <v>0</v>
      </c>
      <c r="BF221" s="113">
        <f>IF(N221="snížená",J221,0)</f>
        <v>0</v>
      </c>
      <c r="BG221" s="113">
        <f>IF(N221="zákl. přenesená",J221,0)</f>
        <v>0</v>
      </c>
      <c r="BH221" s="113">
        <f>IF(N221="sníž. přenesená",J221,0)</f>
        <v>0</v>
      </c>
      <c r="BI221" s="113">
        <f>IF(N221="nulová",J221,0)</f>
        <v>0</v>
      </c>
      <c r="BJ221" s="15" t="s">
        <v>80</v>
      </c>
      <c r="BK221" s="113">
        <f>ROUND(I221*H221,2)</f>
        <v>0</v>
      </c>
      <c r="BL221" s="15" t="s">
        <v>198</v>
      </c>
      <c r="BM221" s="112" t="s">
        <v>464</v>
      </c>
    </row>
    <row r="222" spans="2:65" s="12" customFormat="1" x14ac:dyDescent="0.2">
      <c r="B222" s="114"/>
      <c r="D222" s="115" t="s">
        <v>123</v>
      </c>
      <c r="E222" s="244" t="s">
        <v>1</v>
      </c>
      <c r="F222" s="245" t="s">
        <v>82</v>
      </c>
      <c r="G222" s="242"/>
      <c r="H222" s="246">
        <v>2</v>
      </c>
      <c r="I222" s="261"/>
      <c r="J222" s="242"/>
      <c r="L222" s="114"/>
      <c r="M222" s="117"/>
      <c r="T222" s="118"/>
      <c r="AT222" s="116" t="s">
        <v>123</v>
      </c>
      <c r="AU222" s="116" t="s">
        <v>82</v>
      </c>
      <c r="AV222" s="12" t="s">
        <v>82</v>
      </c>
      <c r="AW222" s="12" t="s">
        <v>29</v>
      </c>
      <c r="AX222" s="12" t="s">
        <v>72</v>
      </c>
      <c r="AY222" s="116" t="s">
        <v>115</v>
      </c>
    </row>
    <row r="223" spans="2:65" s="13" customFormat="1" x14ac:dyDescent="0.2">
      <c r="B223" s="119"/>
      <c r="D223" s="115" t="s">
        <v>123</v>
      </c>
      <c r="E223" s="249" t="s">
        <v>1</v>
      </c>
      <c r="F223" s="250" t="s">
        <v>125</v>
      </c>
      <c r="G223" s="248"/>
      <c r="H223" s="251">
        <v>2</v>
      </c>
      <c r="I223" s="262"/>
      <c r="J223" s="248"/>
      <c r="L223" s="119"/>
      <c r="M223" s="121"/>
      <c r="T223" s="122"/>
      <c r="AT223" s="120" t="s">
        <v>123</v>
      </c>
      <c r="AU223" s="120" t="s">
        <v>82</v>
      </c>
      <c r="AV223" s="13" t="s">
        <v>121</v>
      </c>
      <c r="AW223" s="13" t="s">
        <v>29</v>
      </c>
      <c r="AX223" s="13" t="s">
        <v>80</v>
      </c>
      <c r="AY223" s="120" t="s">
        <v>115</v>
      </c>
    </row>
    <row r="224" spans="2:65" s="1" customFormat="1" ht="24.15" customHeight="1" x14ac:dyDescent="0.2">
      <c r="B224" s="105"/>
      <c r="C224" s="124" t="s">
        <v>278</v>
      </c>
      <c r="D224" s="124" t="s">
        <v>224</v>
      </c>
      <c r="E224" s="254" t="s">
        <v>283</v>
      </c>
      <c r="F224" s="255" t="s">
        <v>284</v>
      </c>
      <c r="G224" s="256" t="s">
        <v>276</v>
      </c>
      <c r="H224" s="257">
        <v>2</v>
      </c>
      <c r="I224" s="264">
        <v>0</v>
      </c>
      <c r="J224" s="258">
        <f>ROUND(I224*H224,2)</f>
        <v>0</v>
      </c>
      <c r="K224" s="125"/>
      <c r="L224" s="126"/>
      <c r="M224" s="127" t="s">
        <v>1</v>
      </c>
      <c r="N224" s="128" t="s">
        <v>37</v>
      </c>
      <c r="O224" s="110">
        <v>0</v>
      </c>
      <c r="P224" s="110">
        <f>O224*H224</f>
        <v>0</v>
      </c>
      <c r="Q224" s="110">
        <v>7.0000000000000001E-3</v>
      </c>
      <c r="R224" s="110">
        <f>Q224*H224</f>
        <v>1.4E-2</v>
      </c>
      <c r="S224" s="110">
        <v>0</v>
      </c>
      <c r="T224" s="111">
        <f>S224*H224</f>
        <v>0</v>
      </c>
      <c r="AR224" s="112" t="s">
        <v>161</v>
      </c>
      <c r="AT224" s="112" t="s">
        <v>224</v>
      </c>
      <c r="AU224" s="112" t="s">
        <v>82</v>
      </c>
      <c r="AY224" s="15" t="s">
        <v>115</v>
      </c>
      <c r="BE224" s="113">
        <f>IF(N224="základní",J224,0)</f>
        <v>0</v>
      </c>
      <c r="BF224" s="113">
        <f>IF(N224="snížená",J224,0)</f>
        <v>0</v>
      </c>
      <c r="BG224" s="113">
        <f>IF(N224="zákl. přenesená",J224,0)</f>
        <v>0</v>
      </c>
      <c r="BH224" s="113">
        <f>IF(N224="sníž. přenesená",J224,0)</f>
        <v>0</v>
      </c>
      <c r="BI224" s="113">
        <f>IF(N224="nulová",J224,0)</f>
        <v>0</v>
      </c>
      <c r="BJ224" s="15" t="s">
        <v>80</v>
      </c>
      <c r="BK224" s="113">
        <f>ROUND(I224*H224,2)</f>
        <v>0</v>
      </c>
      <c r="BL224" s="15" t="s">
        <v>121</v>
      </c>
      <c r="BM224" s="112" t="s">
        <v>465</v>
      </c>
    </row>
    <row r="225" spans="2:65" s="12" customFormat="1" x14ac:dyDescent="0.2">
      <c r="B225" s="114"/>
      <c r="D225" s="115" t="s">
        <v>123</v>
      </c>
      <c r="E225" s="244" t="s">
        <v>1</v>
      </c>
      <c r="F225" s="245" t="s">
        <v>82</v>
      </c>
      <c r="G225" s="242"/>
      <c r="H225" s="246">
        <v>2</v>
      </c>
      <c r="I225" s="261"/>
      <c r="J225" s="242"/>
      <c r="L225" s="114"/>
      <c r="M225" s="117"/>
      <c r="T225" s="118"/>
      <c r="AT225" s="116" t="s">
        <v>123</v>
      </c>
      <c r="AU225" s="116" t="s">
        <v>82</v>
      </c>
      <c r="AV225" s="12" t="s">
        <v>82</v>
      </c>
      <c r="AW225" s="12" t="s">
        <v>29</v>
      </c>
      <c r="AX225" s="12" t="s">
        <v>72</v>
      </c>
      <c r="AY225" s="116" t="s">
        <v>115</v>
      </c>
    </row>
    <row r="226" spans="2:65" s="13" customFormat="1" x14ac:dyDescent="0.2">
      <c r="B226" s="119"/>
      <c r="D226" s="115" t="s">
        <v>123</v>
      </c>
      <c r="E226" s="249" t="s">
        <v>1</v>
      </c>
      <c r="F226" s="250" t="s">
        <v>125</v>
      </c>
      <c r="G226" s="248"/>
      <c r="H226" s="251">
        <v>2</v>
      </c>
      <c r="I226" s="262"/>
      <c r="J226" s="248"/>
      <c r="L226" s="119"/>
      <c r="M226" s="121"/>
      <c r="T226" s="122"/>
      <c r="AT226" s="120" t="s">
        <v>123</v>
      </c>
      <c r="AU226" s="120" t="s">
        <v>82</v>
      </c>
      <c r="AV226" s="13" t="s">
        <v>121</v>
      </c>
      <c r="AW226" s="13" t="s">
        <v>29</v>
      </c>
      <c r="AX226" s="13" t="s">
        <v>80</v>
      </c>
      <c r="AY226" s="120" t="s">
        <v>115</v>
      </c>
    </row>
    <row r="227" spans="2:65" s="1" customFormat="1" ht="49" customHeight="1" x14ac:dyDescent="0.2">
      <c r="B227" s="105"/>
      <c r="C227" s="106" t="s">
        <v>282</v>
      </c>
      <c r="D227" s="106" t="s">
        <v>117</v>
      </c>
      <c r="E227" s="236" t="s">
        <v>466</v>
      </c>
      <c r="F227" s="237" t="s">
        <v>467</v>
      </c>
      <c r="G227" s="238" t="s">
        <v>276</v>
      </c>
      <c r="H227" s="239">
        <v>1</v>
      </c>
      <c r="I227" s="259">
        <v>0</v>
      </c>
      <c r="J227" s="240">
        <f>ROUND(I227*H227,2)</f>
        <v>0</v>
      </c>
      <c r="K227" s="107"/>
      <c r="L227" s="26"/>
      <c r="M227" s="108" t="s">
        <v>1</v>
      </c>
      <c r="N227" s="109" t="s">
        <v>37</v>
      </c>
      <c r="O227" s="110">
        <v>1.5269999999999999</v>
      </c>
      <c r="P227" s="110">
        <f>O227*H227</f>
        <v>1.5269999999999999</v>
      </c>
      <c r="Q227" s="110">
        <v>0</v>
      </c>
      <c r="R227" s="110">
        <f>Q227*H227</f>
        <v>0</v>
      </c>
      <c r="S227" s="110">
        <v>0</v>
      </c>
      <c r="T227" s="111">
        <f>S227*H227</f>
        <v>0</v>
      </c>
      <c r="AR227" s="112" t="s">
        <v>121</v>
      </c>
      <c r="AT227" s="112" t="s">
        <v>117</v>
      </c>
      <c r="AU227" s="112" t="s">
        <v>82</v>
      </c>
      <c r="AY227" s="15" t="s">
        <v>115</v>
      </c>
      <c r="BE227" s="113">
        <f>IF(N227="základní",J227,0)</f>
        <v>0</v>
      </c>
      <c r="BF227" s="113">
        <f>IF(N227="snížená",J227,0)</f>
        <v>0</v>
      </c>
      <c r="BG227" s="113">
        <f>IF(N227="zákl. přenesená",J227,0)</f>
        <v>0</v>
      </c>
      <c r="BH227" s="113">
        <f>IF(N227="sníž. přenesená",J227,0)</f>
        <v>0</v>
      </c>
      <c r="BI227" s="113">
        <f>IF(N227="nulová",J227,0)</f>
        <v>0</v>
      </c>
      <c r="BJ227" s="15" t="s">
        <v>80</v>
      </c>
      <c r="BK227" s="113">
        <f>ROUND(I227*H227,2)</f>
        <v>0</v>
      </c>
      <c r="BL227" s="15" t="s">
        <v>121</v>
      </c>
      <c r="BM227" s="112" t="s">
        <v>468</v>
      </c>
    </row>
    <row r="228" spans="2:65" s="12" customFormat="1" x14ac:dyDescent="0.2">
      <c r="B228" s="114"/>
      <c r="D228" s="115" t="s">
        <v>123</v>
      </c>
      <c r="E228" s="244" t="s">
        <v>1</v>
      </c>
      <c r="F228" s="245" t="s">
        <v>80</v>
      </c>
      <c r="G228" s="242"/>
      <c r="H228" s="246">
        <v>1</v>
      </c>
      <c r="I228" s="261"/>
      <c r="J228" s="242"/>
      <c r="L228" s="114"/>
      <c r="M228" s="117"/>
      <c r="T228" s="118"/>
      <c r="AT228" s="116" t="s">
        <v>123</v>
      </c>
      <c r="AU228" s="116" t="s">
        <v>82</v>
      </c>
      <c r="AV228" s="12" t="s">
        <v>82</v>
      </c>
      <c r="AW228" s="12" t="s">
        <v>29</v>
      </c>
      <c r="AX228" s="12" t="s">
        <v>72</v>
      </c>
      <c r="AY228" s="116" t="s">
        <v>115</v>
      </c>
    </row>
    <row r="229" spans="2:65" s="13" customFormat="1" x14ac:dyDescent="0.2">
      <c r="B229" s="119"/>
      <c r="D229" s="115" t="s">
        <v>123</v>
      </c>
      <c r="E229" s="249" t="s">
        <v>1</v>
      </c>
      <c r="F229" s="250" t="s">
        <v>125</v>
      </c>
      <c r="G229" s="248"/>
      <c r="H229" s="251">
        <v>1</v>
      </c>
      <c r="I229" s="262"/>
      <c r="J229" s="248"/>
      <c r="L229" s="119"/>
      <c r="M229" s="121"/>
      <c r="T229" s="122"/>
      <c r="AT229" s="120" t="s">
        <v>123</v>
      </c>
      <c r="AU229" s="120" t="s">
        <v>82</v>
      </c>
      <c r="AV229" s="13" t="s">
        <v>121</v>
      </c>
      <c r="AW229" s="13" t="s">
        <v>29</v>
      </c>
      <c r="AX229" s="13" t="s">
        <v>80</v>
      </c>
      <c r="AY229" s="120" t="s">
        <v>115</v>
      </c>
    </row>
    <row r="230" spans="2:65" s="1" customFormat="1" ht="24.15" customHeight="1" x14ac:dyDescent="0.2">
      <c r="B230" s="105"/>
      <c r="C230" s="124" t="s">
        <v>286</v>
      </c>
      <c r="D230" s="124" t="s">
        <v>224</v>
      </c>
      <c r="E230" s="254" t="s">
        <v>469</v>
      </c>
      <c r="F230" s="255" t="s">
        <v>470</v>
      </c>
      <c r="G230" s="256" t="s">
        <v>276</v>
      </c>
      <c r="H230" s="257">
        <v>1</v>
      </c>
      <c r="I230" s="264">
        <v>0</v>
      </c>
      <c r="J230" s="258">
        <f>ROUND(I230*H230,2)</f>
        <v>0</v>
      </c>
      <c r="K230" s="125"/>
      <c r="L230" s="126"/>
      <c r="M230" s="127" t="s">
        <v>1</v>
      </c>
      <c r="N230" s="128" t="s">
        <v>37</v>
      </c>
      <c r="O230" s="110">
        <v>0</v>
      </c>
      <c r="P230" s="110">
        <f>O230*H230</f>
        <v>0</v>
      </c>
      <c r="Q230" s="110">
        <v>3.7999999999999999E-2</v>
      </c>
      <c r="R230" s="110">
        <f>Q230*H230</f>
        <v>3.7999999999999999E-2</v>
      </c>
      <c r="S230" s="110">
        <v>0</v>
      </c>
      <c r="T230" s="111">
        <f>S230*H230</f>
        <v>0</v>
      </c>
      <c r="AR230" s="112" t="s">
        <v>161</v>
      </c>
      <c r="AT230" s="112" t="s">
        <v>224</v>
      </c>
      <c r="AU230" s="112" t="s">
        <v>82</v>
      </c>
      <c r="AY230" s="15" t="s">
        <v>115</v>
      </c>
      <c r="BE230" s="113">
        <f>IF(N230="základní",J230,0)</f>
        <v>0</v>
      </c>
      <c r="BF230" s="113">
        <f>IF(N230="snížená",J230,0)</f>
        <v>0</v>
      </c>
      <c r="BG230" s="113">
        <f>IF(N230="zákl. přenesená",J230,0)</f>
        <v>0</v>
      </c>
      <c r="BH230" s="113">
        <f>IF(N230="sníž. přenesená",J230,0)</f>
        <v>0</v>
      </c>
      <c r="BI230" s="113">
        <f>IF(N230="nulová",J230,0)</f>
        <v>0</v>
      </c>
      <c r="BJ230" s="15" t="s">
        <v>80</v>
      </c>
      <c r="BK230" s="113">
        <f>ROUND(I230*H230,2)</f>
        <v>0</v>
      </c>
      <c r="BL230" s="15" t="s">
        <v>121</v>
      </c>
      <c r="BM230" s="112" t="s">
        <v>471</v>
      </c>
    </row>
    <row r="231" spans="2:65" s="12" customFormat="1" x14ac:dyDescent="0.2">
      <c r="B231" s="114"/>
      <c r="D231" s="115" t="s">
        <v>123</v>
      </c>
      <c r="E231" s="244" t="s">
        <v>1</v>
      </c>
      <c r="F231" s="245" t="s">
        <v>80</v>
      </c>
      <c r="G231" s="242"/>
      <c r="H231" s="246">
        <v>1</v>
      </c>
      <c r="I231" s="261"/>
      <c r="J231" s="242"/>
      <c r="L231" s="114"/>
      <c r="M231" s="117"/>
      <c r="T231" s="118"/>
      <c r="AT231" s="116" t="s">
        <v>123</v>
      </c>
      <c r="AU231" s="116" t="s">
        <v>82</v>
      </c>
      <c r="AV231" s="12" t="s">
        <v>82</v>
      </c>
      <c r="AW231" s="12" t="s">
        <v>29</v>
      </c>
      <c r="AX231" s="12" t="s">
        <v>72</v>
      </c>
      <c r="AY231" s="116" t="s">
        <v>115</v>
      </c>
    </row>
    <row r="232" spans="2:65" s="13" customFormat="1" x14ac:dyDescent="0.2">
      <c r="B232" s="119"/>
      <c r="D232" s="115" t="s">
        <v>123</v>
      </c>
      <c r="E232" s="249" t="s">
        <v>1</v>
      </c>
      <c r="F232" s="250" t="s">
        <v>125</v>
      </c>
      <c r="G232" s="248"/>
      <c r="H232" s="251">
        <v>1</v>
      </c>
      <c r="I232" s="262"/>
      <c r="J232" s="248"/>
      <c r="L232" s="119"/>
      <c r="M232" s="121"/>
      <c r="T232" s="122"/>
      <c r="AT232" s="120" t="s">
        <v>123</v>
      </c>
      <c r="AU232" s="120" t="s">
        <v>82</v>
      </c>
      <c r="AV232" s="13" t="s">
        <v>121</v>
      </c>
      <c r="AW232" s="13" t="s">
        <v>29</v>
      </c>
      <c r="AX232" s="13" t="s">
        <v>80</v>
      </c>
      <c r="AY232" s="120" t="s">
        <v>115</v>
      </c>
    </row>
    <row r="233" spans="2:65" s="1" customFormat="1" ht="16.5" customHeight="1" x14ac:dyDescent="0.2">
      <c r="B233" s="105"/>
      <c r="C233" s="124" t="s">
        <v>290</v>
      </c>
      <c r="D233" s="124" t="s">
        <v>224</v>
      </c>
      <c r="E233" s="254" t="s">
        <v>472</v>
      </c>
      <c r="F233" s="255" t="s">
        <v>473</v>
      </c>
      <c r="G233" s="256" t="s">
        <v>141</v>
      </c>
      <c r="H233" s="257">
        <v>1</v>
      </c>
      <c r="I233" s="264">
        <v>0</v>
      </c>
      <c r="J233" s="258">
        <f>ROUND(I233*H233,2)</f>
        <v>0</v>
      </c>
      <c r="K233" s="125"/>
      <c r="L233" s="126"/>
      <c r="M233" s="127" t="s">
        <v>1</v>
      </c>
      <c r="N233" s="128" t="s">
        <v>37</v>
      </c>
      <c r="O233" s="110">
        <v>0</v>
      </c>
      <c r="P233" s="110">
        <f>O233*H233</f>
        <v>0</v>
      </c>
      <c r="Q233" s="110">
        <v>0</v>
      </c>
      <c r="R233" s="110">
        <f>Q233*H233</f>
        <v>0</v>
      </c>
      <c r="S233" s="110">
        <v>0</v>
      </c>
      <c r="T233" s="111">
        <f>S233*H233</f>
        <v>0</v>
      </c>
      <c r="AR233" s="112" t="s">
        <v>161</v>
      </c>
      <c r="AT233" s="112" t="s">
        <v>224</v>
      </c>
      <c r="AU233" s="112" t="s">
        <v>82</v>
      </c>
      <c r="AY233" s="15" t="s">
        <v>115</v>
      </c>
      <c r="BE233" s="113">
        <f>IF(N233="základní",J233,0)</f>
        <v>0</v>
      </c>
      <c r="BF233" s="113">
        <f>IF(N233="snížená",J233,0)</f>
        <v>0</v>
      </c>
      <c r="BG233" s="113">
        <f>IF(N233="zákl. přenesená",J233,0)</f>
        <v>0</v>
      </c>
      <c r="BH233" s="113">
        <f>IF(N233="sníž. přenesená",J233,0)</f>
        <v>0</v>
      </c>
      <c r="BI233" s="113">
        <f>IF(N233="nulová",J233,0)</f>
        <v>0</v>
      </c>
      <c r="BJ233" s="15" t="s">
        <v>80</v>
      </c>
      <c r="BK233" s="113">
        <f>ROUND(I233*H233,2)</f>
        <v>0</v>
      </c>
      <c r="BL233" s="15" t="s">
        <v>121</v>
      </c>
      <c r="BM233" s="112" t="s">
        <v>474</v>
      </c>
    </row>
    <row r="234" spans="2:65" s="1" customFormat="1" ht="18" x14ac:dyDescent="0.2">
      <c r="B234" s="26"/>
      <c r="D234" s="115" t="s">
        <v>130</v>
      </c>
      <c r="E234" s="176"/>
      <c r="F234" s="252" t="s">
        <v>475</v>
      </c>
      <c r="G234" s="176"/>
      <c r="H234" s="176"/>
      <c r="I234" s="263"/>
      <c r="J234" s="176"/>
      <c r="L234" s="26"/>
      <c r="M234" s="123"/>
      <c r="T234" s="48"/>
      <c r="AT234" s="15" t="s">
        <v>130</v>
      </c>
      <c r="AU234" s="15" t="s">
        <v>82</v>
      </c>
    </row>
    <row r="235" spans="2:65" s="12" customFormat="1" x14ac:dyDescent="0.2">
      <c r="B235" s="114"/>
      <c r="D235" s="115" t="s">
        <v>123</v>
      </c>
      <c r="E235" s="244" t="s">
        <v>1</v>
      </c>
      <c r="F235" s="245" t="s">
        <v>80</v>
      </c>
      <c r="G235" s="242"/>
      <c r="H235" s="246">
        <v>1</v>
      </c>
      <c r="I235" s="261"/>
      <c r="J235" s="242"/>
      <c r="L235" s="114"/>
      <c r="M235" s="117"/>
      <c r="T235" s="118"/>
      <c r="AT235" s="116" t="s">
        <v>123</v>
      </c>
      <c r="AU235" s="116" t="s">
        <v>82</v>
      </c>
      <c r="AV235" s="12" t="s">
        <v>82</v>
      </c>
      <c r="AW235" s="12" t="s">
        <v>29</v>
      </c>
      <c r="AX235" s="12" t="s">
        <v>72</v>
      </c>
      <c r="AY235" s="116" t="s">
        <v>115</v>
      </c>
    </row>
    <row r="236" spans="2:65" s="13" customFormat="1" x14ac:dyDescent="0.2">
      <c r="B236" s="119"/>
      <c r="D236" s="115" t="s">
        <v>123</v>
      </c>
      <c r="E236" s="249" t="s">
        <v>1</v>
      </c>
      <c r="F236" s="250" t="s">
        <v>125</v>
      </c>
      <c r="G236" s="248"/>
      <c r="H236" s="251">
        <v>1</v>
      </c>
      <c r="I236" s="262"/>
      <c r="J236" s="248"/>
      <c r="L236" s="119"/>
      <c r="M236" s="121"/>
      <c r="T236" s="122"/>
      <c r="AT236" s="120" t="s">
        <v>123</v>
      </c>
      <c r="AU236" s="120" t="s">
        <v>82</v>
      </c>
      <c r="AV236" s="13" t="s">
        <v>121</v>
      </c>
      <c r="AW236" s="13" t="s">
        <v>29</v>
      </c>
      <c r="AX236" s="13" t="s">
        <v>80</v>
      </c>
      <c r="AY236" s="120" t="s">
        <v>115</v>
      </c>
    </row>
    <row r="237" spans="2:65" s="1" customFormat="1" ht="44.25" customHeight="1" x14ac:dyDescent="0.2">
      <c r="B237" s="105"/>
      <c r="C237" s="106" t="s">
        <v>294</v>
      </c>
      <c r="D237" s="106" t="s">
        <v>117</v>
      </c>
      <c r="E237" s="236" t="s">
        <v>476</v>
      </c>
      <c r="F237" s="237" t="s">
        <v>477</v>
      </c>
      <c r="G237" s="238" t="s">
        <v>276</v>
      </c>
      <c r="H237" s="239">
        <v>1</v>
      </c>
      <c r="I237" s="259">
        <v>0</v>
      </c>
      <c r="J237" s="240">
        <f>ROUND(I237*H237,2)</f>
        <v>0</v>
      </c>
      <c r="K237" s="107"/>
      <c r="L237" s="26"/>
      <c r="M237" s="108" t="s">
        <v>1</v>
      </c>
      <c r="N237" s="109" t="s">
        <v>37</v>
      </c>
      <c r="O237" s="110">
        <v>1.0940000000000001</v>
      </c>
      <c r="P237" s="110">
        <f>O237*H237</f>
        <v>1.0940000000000001</v>
      </c>
      <c r="Q237" s="110">
        <v>1.7099999999999999E-3</v>
      </c>
      <c r="R237" s="110">
        <f>Q237*H237</f>
        <v>1.7099999999999999E-3</v>
      </c>
      <c r="S237" s="110">
        <v>0</v>
      </c>
      <c r="T237" s="111">
        <f>S237*H237</f>
        <v>0</v>
      </c>
      <c r="AR237" s="112" t="s">
        <v>121</v>
      </c>
      <c r="AT237" s="112" t="s">
        <v>117</v>
      </c>
      <c r="AU237" s="112" t="s">
        <v>82</v>
      </c>
      <c r="AY237" s="15" t="s">
        <v>115</v>
      </c>
      <c r="BE237" s="113">
        <f>IF(N237="základní",J237,0)</f>
        <v>0</v>
      </c>
      <c r="BF237" s="113">
        <f>IF(N237="snížená",J237,0)</f>
        <v>0</v>
      </c>
      <c r="BG237" s="113">
        <f>IF(N237="zákl. přenesená",J237,0)</f>
        <v>0</v>
      </c>
      <c r="BH237" s="113">
        <f>IF(N237="sníž. přenesená",J237,0)</f>
        <v>0</v>
      </c>
      <c r="BI237" s="113">
        <f>IF(N237="nulová",J237,0)</f>
        <v>0</v>
      </c>
      <c r="BJ237" s="15" t="s">
        <v>80</v>
      </c>
      <c r="BK237" s="113">
        <f>ROUND(I237*H237,2)</f>
        <v>0</v>
      </c>
      <c r="BL237" s="15" t="s">
        <v>121</v>
      </c>
      <c r="BM237" s="112" t="s">
        <v>478</v>
      </c>
    </row>
    <row r="238" spans="2:65" s="12" customFormat="1" x14ac:dyDescent="0.2">
      <c r="B238" s="114"/>
      <c r="D238" s="115" t="s">
        <v>123</v>
      </c>
      <c r="E238" s="244" t="s">
        <v>1</v>
      </c>
      <c r="F238" s="245" t="s">
        <v>80</v>
      </c>
      <c r="G238" s="242"/>
      <c r="H238" s="246">
        <v>1</v>
      </c>
      <c r="I238" s="261"/>
      <c r="J238" s="242"/>
      <c r="L238" s="114"/>
      <c r="M238" s="117"/>
      <c r="T238" s="118"/>
      <c r="AT238" s="116" t="s">
        <v>123</v>
      </c>
      <c r="AU238" s="116" t="s">
        <v>82</v>
      </c>
      <c r="AV238" s="12" t="s">
        <v>82</v>
      </c>
      <c r="AW238" s="12" t="s">
        <v>29</v>
      </c>
      <c r="AX238" s="12" t="s">
        <v>72</v>
      </c>
      <c r="AY238" s="116" t="s">
        <v>115</v>
      </c>
    </row>
    <row r="239" spans="2:65" s="13" customFormat="1" x14ac:dyDescent="0.2">
      <c r="B239" s="119"/>
      <c r="D239" s="115" t="s">
        <v>123</v>
      </c>
      <c r="E239" s="249" t="s">
        <v>1</v>
      </c>
      <c r="F239" s="250" t="s">
        <v>125</v>
      </c>
      <c r="G239" s="248"/>
      <c r="H239" s="251">
        <v>1</v>
      </c>
      <c r="I239" s="262"/>
      <c r="J239" s="248"/>
      <c r="L239" s="119"/>
      <c r="M239" s="121"/>
      <c r="T239" s="122"/>
      <c r="AT239" s="120" t="s">
        <v>123</v>
      </c>
      <c r="AU239" s="120" t="s">
        <v>82</v>
      </c>
      <c r="AV239" s="13" t="s">
        <v>121</v>
      </c>
      <c r="AW239" s="13" t="s">
        <v>29</v>
      </c>
      <c r="AX239" s="13" t="s">
        <v>80</v>
      </c>
      <c r="AY239" s="120" t="s">
        <v>115</v>
      </c>
    </row>
    <row r="240" spans="2:65" s="1" customFormat="1" ht="24.15" customHeight="1" x14ac:dyDescent="0.2">
      <c r="B240" s="105"/>
      <c r="C240" s="124" t="s">
        <v>298</v>
      </c>
      <c r="D240" s="124" t="s">
        <v>224</v>
      </c>
      <c r="E240" s="254" t="s">
        <v>479</v>
      </c>
      <c r="F240" s="255" t="s">
        <v>480</v>
      </c>
      <c r="G240" s="256" t="s">
        <v>276</v>
      </c>
      <c r="H240" s="257">
        <v>2</v>
      </c>
      <c r="I240" s="264">
        <v>0</v>
      </c>
      <c r="J240" s="258">
        <f>ROUND(I240*H240,2)</f>
        <v>0</v>
      </c>
      <c r="K240" s="125"/>
      <c r="L240" s="126"/>
      <c r="M240" s="127" t="s">
        <v>1</v>
      </c>
      <c r="N240" s="128" t="s">
        <v>37</v>
      </c>
      <c r="O240" s="110">
        <v>0</v>
      </c>
      <c r="P240" s="110">
        <f>O240*H240</f>
        <v>0</v>
      </c>
      <c r="Q240" s="110">
        <v>1.47E-2</v>
      </c>
      <c r="R240" s="110">
        <f>Q240*H240</f>
        <v>2.9399999999999999E-2</v>
      </c>
      <c r="S240" s="110">
        <v>0</v>
      </c>
      <c r="T240" s="111">
        <f>S240*H240</f>
        <v>0</v>
      </c>
      <c r="AR240" s="112" t="s">
        <v>161</v>
      </c>
      <c r="AT240" s="112" t="s">
        <v>224</v>
      </c>
      <c r="AU240" s="112" t="s">
        <v>82</v>
      </c>
      <c r="AY240" s="15" t="s">
        <v>115</v>
      </c>
      <c r="BE240" s="113">
        <f>IF(N240="základní",J240,0)</f>
        <v>0</v>
      </c>
      <c r="BF240" s="113">
        <f>IF(N240="snížená",J240,0)</f>
        <v>0</v>
      </c>
      <c r="BG240" s="113">
        <f>IF(N240="zákl. přenesená",J240,0)</f>
        <v>0</v>
      </c>
      <c r="BH240" s="113">
        <f>IF(N240="sníž. přenesená",J240,0)</f>
        <v>0</v>
      </c>
      <c r="BI240" s="113">
        <f>IF(N240="nulová",J240,0)</f>
        <v>0</v>
      </c>
      <c r="BJ240" s="15" t="s">
        <v>80</v>
      </c>
      <c r="BK240" s="113">
        <f>ROUND(I240*H240,2)</f>
        <v>0</v>
      </c>
      <c r="BL240" s="15" t="s">
        <v>121</v>
      </c>
      <c r="BM240" s="112" t="s">
        <v>481</v>
      </c>
    </row>
    <row r="241" spans="2:65" s="12" customFormat="1" x14ac:dyDescent="0.2">
      <c r="B241" s="114"/>
      <c r="D241" s="115" t="s">
        <v>123</v>
      </c>
      <c r="E241" s="244" t="s">
        <v>1</v>
      </c>
      <c r="F241" s="245" t="s">
        <v>82</v>
      </c>
      <c r="G241" s="242"/>
      <c r="H241" s="246">
        <v>2</v>
      </c>
      <c r="I241" s="261"/>
      <c r="J241" s="242"/>
      <c r="L241" s="114"/>
      <c r="M241" s="117"/>
      <c r="T241" s="118"/>
      <c r="AT241" s="116" t="s">
        <v>123</v>
      </c>
      <c r="AU241" s="116" t="s">
        <v>82</v>
      </c>
      <c r="AV241" s="12" t="s">
        <v>82</v>
      </c>
      <c r="AW241" s="12" t="s">
        <v>29</v>
      </c>
      <c r="AX241" s="12" t="s">
        <v>72</v>
      </c>
      <c r="AY241" s="116" t="s">
        <v>115</v>
      </c>
    </row>
    <row r="242" spans="2:65" s="13" customFormat="1" x14ac:dyDescent="0.2">
      <c r="B242" s="119"/>
      <c r="D242" s="115" t="s">
        <v>123</v>
      </c>
      <c r="E242" s="249" t="s">
        <v>1</v>
      </c>
      <c r="F242" s="250" t="s">
        <v>125</v>
      </c>
      <c r="G242" s="248"/>
      <c r="H242" s="251">
        <v>2</v>
      </c>
      <c r="I242" s="262"/>
      <c r="J242" s="248"/>
      <c r="L242" s="119"/>
      <c r="M242" s="121"/>
      <c r="T242" s="122"/>
      <c r="AT242" s="120" t="s">
        <v>123</v>
      </c>
      <c r="AU242" s="120" t="s">
        <v>82</v>
      </c>
      <c r="AV242" s="13" t="s">
        <v>121</v>
      </c>
      <c r="AW242" s="13" t="s">
        <v>29</v>
      </c>
      <c r="AX242" s="13" t="s">
        <v>80</v>
      </c>
      <c r="AY242" s="120" t="s">
        <v>115</v>
      </c>
    </row>
    <row r="243" spans="2:65" s="1" customFormat="1" ht="24.15" customHeight="1" x14ac:dyDescent="0.2">
      <c r="B243" s="105"/>
      <c r="C243" s="124" t="s">
        <v>302</v>
      </c>
      <c r="D243" s="124" t="s">
        <v>224</v>
      </c>
      <c r="E243" s="254" t="s">
        <v>482</v>
      </c>
      <c r="F243" s="255" t="s">
        <v>483</v>
      </c>
      <c r="G243" s="256" t="s">
        <v>276</v>
      </c>
      <c r="H243" s="257">
        <v>3</v>
      </c>
      <c r="I243" s="264">
        <v>0</v>
      </c>
      <c r="J243" s="258">
        <f>ROUND(I243*H243,2)</f>
        <v>0</v>
      </c>
      <c r="K243" s="125"/>
      <c r="L243" s="126"/>
      <c r="M243" s="127" t="s">
        <v>1</v>
      </c>
      <c r="N243" s="128" t="s">
        <v>37</v>
      </c>
      <c r="O243" s="110">
        <v>0</v>
      </c>
      <c r="P243" s="110">
        <f>O243*H243</f>
        <v>0</v>
      </c>
      <c r="Q243" s="110">
        <v>1.9E-2</v>
      </c>
      <c r="R243" s="110">
        <f>Q243*H243</f>
        <v>5.6999999999999995E-2</v>
      </c>
      <c r="S243" s="110">
        <v>0</v>
      </c>
      <c r="T243" s="111">
        <f>S243*H243</f>
        <v>0</v>
      </c>
      <c r="AR243" s="112" t="s">
        <v>161</v>
      </c>
      <c r="AT243" s="112" t="s">
        <v>224</v>
      </c>
      <c r="AU243" s="112" t="s">
        <v>82</v>
      </c>
      <c r="AY243" s="15" t="s">
        <v>115</v>
      </c>
      <c r="BE243" s="113">
        <f>IF(N243="základní",J243,0)</f>
        <v>0</v>
      </c>
      <c r="BF243" s="113">
        <f>IF(N243="snížená",J243,0)</f>
        <v>0</v>
      </c>
      <c r="BG243" s="113">
        <f>IF(N243="zákl. přenesená",J243,0)</f>
        <v>0</v>
      </c>
      <c r="BH243" s="113">
        <f>IF(N243="sníž. přenesená",J243,0)</f>
        <v>0</v>
      </c>
      <c r="BI243" s="113">
        <f>IF(N243="nulová",J243,0)</f>
        <v>0</v>
      </c>
      <c r="BJ243" s="15" t="s">
        <v>80</v>
      </c>
      <c r="BK243" s="113">
        <f>ROUND(I243*H243,2)</f>
        <v>0</v>
      </c>
      <c r="BL243" s="15" t="s">
        <v>121</v>
      </c>
      <c r="BM243" s="112" t="s">
        <v>484</v>
      </c>
    </row>
    <row r="244" spans="2:65" s="12" customFormat="1" x14ac:dyDescent="0.2">
      <c r="B244" s="114"/>
      <c r="D244" s="115" t="s">
        <v>123</v>
      </c>
      <c r="E244" s="244" t="s">
        <v>1</v>
      </c>
      <c r="F244" s="245" t="s">
        <v>133</v>
      </c>
      <c r="G244" s="242"/>
      <c r="H244" s="246">
        <v>3</v>
      </c>
      <c r="I244" s="261"/>
      <c r="J244" s="242"/>
      <c r="L244" s="114"/>
      <c r="M244" s="117"/>
      <c r="T244" s="118"/>
      <c r="AT244" s="116" t="s">
        <v>123</v>
      </c>
      <c r="AU244" s="116" t="s">
        <v>82</v>
      </c>
      <c r="AV244" s="12" t="s">
        <v>82</v>
      </c>
      <c r="AW244" s="12" t="s">
        <v>29</v>
      </c>
      <c r="AX244" s="12" t="s">
        <v>72</v>
      </c>
      <c r="AY244" s="116" t="s">
        <v>115</v>
      </c>
    </row>
    <row r="245" spans="2:65" s="13" customFormat="1" x14ac:dyDescent="0.2">
      <c r="B245" s="119"/>
      <c r="D245" s="115" t="s">
        <v>123</v>
      </c>
      <c r="E245" s="249" t="s">
        <v>1</v>
      </c>
      <c r="F245" s="250" t="s">
        <v>125</v>
      </c>
      <c r="G245" s="248"/>
      <c r="H245" s="251">
        <v>3</v>
      </c>
      <c r="I245" s="262"/>
      <c r="J245" s="248"/>
      <c r="L245" s="119"/>
      <c r="M245" s="121"/>
      <c r="T245" s="122"/>
      <c r="AT245" s="120" t="s">
        <v>123</v>
      </c>
      <c r="AU245" s="120" t="s">
        <v>82</v>
      </c>
      <c r="AV245" s="13" t="s">
        <v>121</v>
      </c>
      <c r="AW245" s="13" t="s">
        <v>29</v>
      </c>
      <c r="AX245" s="13" t="s">
        <v>80</v>
      </c>
      <c r="AY245" s="120" t="s">
        <v>115</v>
      </c>
    </row>
    <row r="246" spans="2:65" s="1" customFormat="1" ht="49" customHeight="1" x14ac:dyDescent="0.2">
      <c r="B246" s="105"/>
      <c r="C246" s="106" t="s">
        <v>306</v>
      </c>
      <c r="D246" s="106" t="s">
        <v>117</v>
      </c>
      <c r="E246" s="236" t="s">
        <v>485</v>
      </c>
      <c r="F246" s="237" t="s">
        <v>486</v>
      </c>
      <c r="G246" s="238" t="s">
        <v>276</v>
      </c>
      <c r="H246" s="239">
        <v>1</v>
      </c>
      <c r="I246" s="259">
        <v>0</v>
      </c>
      <c r="J246" s="240">
        <f>ROUND(I246*H246,2)</f>
        <v>0</v>
      </c>
      <c r="K246" s="107"/>
      <c r="L246" s="26"/>
      <c r="M246" s="108" t="s">
        <v>1</v>
      </c>
      <c r="N246" s="109" t="s">
        <v>37</v>
      </c>
      <c r="O246" s="110">
        <v>1.5920000000000001</v>
      </c>
      <c r="P246" s="110">
        <f>O246*H246</f>
        <v>1.5920000000000001</v>
      </c>
      <c r="Q246" s="110">
        <v>0</v>
      </c>
      <c r="R246" s="110">
        <f>Q246*H246</f>
        <v>0</v>
      </c>
      <c r="S246" s="110">
        <v>0</v>
      </c>
      <c r="T246" s="111">
        <f>S246*H246</f>
        <v>0</v>
      </c>
      <c r="AR246" s="112" t="s">
        <v>121</v>
      </c>
      <c r="AT246" s="112" t="s">
        <v>117</v>
      </c>
      <c r="AU246" s="112" t="s">
        <v>82</v>
      </c>
      <c r="AY246" s="15" t="s">
        <v>115</v>
      </c>
      <c r="BE246" s="113">
        <f>IF(N246="základní",J246,0)</f>
        <v>0</v>
      </c>
      <c r="BF246" s="113">
        <f>IF(N246="snížená",J246,0)</f>
        <v>0</v>
      </c>
      <c r="BG246" s="113">
        <f>IF(N246="zákl. přenesená",J246,0)</f>
        <v>0</v>
      </c>
      <c r="BH246" s="113">
        <f>IF(N246="sníž. přenesená",J246,0)</f>
        <v>0</v>
      </c>
      <c r="BI246" s="113">
        <f>IF(N246="nulová",J246,0)</f>
        <v>0</v>
      </c>
      <c r="BJ246" s="15" t="s">
        <v>80</v>
      </c>
      <c r="BK246" s="113">
        <f>ROUND(I246*H246,2)</f>
        <v>0</v>
      </c>
      <c r="BL246" s="15" t="s">
        <v>121</v>
      </c>
      <c r="BM246" s="112" t="s">
        <v>487</v>
      </c>
    </row>
    <row r="247" spans="2:65" s="12" customFormat="1" x14ac:dyDescent="0.2">
      <c r="B247" s="114"/>
      <c r="D247" s="115" t="s">
        <v>123</v>
      </c>
      <c r="E247" s="244" t="s">
        <v>1</v>
      </c>
      <c r="F247" s="245" t="s">
        <v>80</v>
      </c>
      <c r="G247" s="242"/>
      <c r="H247" s="246">
        <v>1</v>
      </c>
      <c r="I247" s="261"/>
      <c r="J247" s="242"/>
      <c r="L247" s="114"/>
      <c r="M247" s="117"/>
      <c r="T247" s="118"/>
      <c r="AT247" s="116" t="s">
        <v>123</v>
      </c>
      <c r="AU247" s="116" t="s">
        <v>82</v>
      </c>
      <c r="AV247" s="12" t="s">
        <v>82</v>
      </c>
      <c r="AW247" s="12" t="s">
        <v>29</v>
      </c>
      <c r="AX247" s="12" t="s">
        <v>72</v>
      </c>
      <c r="AY247" s="116" t="s">
        <v>115</v>
      </c>
    </row>
    <row r="248" spans="2:65" s="13" customFormat="1" x14ac:dyDescent="0.2">
      <c r="B248" s="119"/>
      <c r="D248" s="115" t="s">
        <v>123</v>
      </c>
      <c r="E248" s="249" t="s">
        <v>1</v>
      </c>
      <c r="F248" s="250" t="s">
        <v>125</v>
      </c>
      <c r="G248" s="248"/>
      <c r="H248" s="251">
        <v>1</v>
      </c>
      <c r="I248" s="262"/>
      <c r="J248" s="248"/>
      <c r="L248" s="119"/>
      <c r="M248" s="121"/>
      <c r="T248" s="122"/>
      <c r="AT248" s="120" t="s">
        <v>123</v>
      </c>
      <c r="AU248" s="120" t="s">
        <v>82</v>
      </c>
      <c r="AV248" s="13" t="s">
        <v>121</v>
      </c>
      <c r="AW248" s="13" t="s">
        <v>29</v>
      </c>
      <c r="AX248" s="13" t="s">
        <v>80</v>
      </c>
      <c r="AY248" s="120" t="s">
        <v>115</v>
      </c>
    </row>
    <row r="249" spans="2:65" s="1" customFormat="1" ht="21.75" customHeight="1" x14ac:dyDescent="0.2">
      <c r="B249" s="105"/>
      <c r="C249" s="124" t="s">
        <v>310</v>
      </c>
      <c r="D249" s="124" t="s">
        <v>224</v>
      </c>
      <c r="E249" s="254" t="s">
        <v>488</v>
      </c>
      <c r="F249" s="255" t="s">
        <v>489</v>
      </c>
      <c r="G249" s="256" t="s">
        <v>276</v>
      </c>
      <c r="H249" s="257">
        <v>1</v>
      </c>
      <c r="I249" s="264">
        <v>0</v>
      </c>
      <c r="J249" s="258">
        <f>ROUND(I249*H249,2)</f>
        <v>0</v>
      </c>
      <c r="K249" s="125"/>
      <c r="L249" s="126"/>
      <c r="M249" s="127" t="s">
        <v>1</v>
      </c>
      <c r="N249" s="128" t="s">
        <v>37</v>
      </c>
      <c r="O249" s="110">
        <v>0</v>
      </c>
      <c r="P249" s="110">
        <f>O249*H249</f>
        <v>0</v>
      </c>
      <c r="Q249" s="110">
        <v>1.7999999999999999E-2</v>
      </c>
      <c r="R249" s="110">
        <f>Q249*H249</f>
        <v>1.7999999999999999E-2</v>
      </c>
      <c r="S249" s="110">
        <v>0</v>
      </c>
      <c r="T249" s="111">
        <f>S249*H249</f>
        <v>0</v>
      </c>
      <c r="AR249" s="112" t="s">
        <v>161</v>
      </c>
      <c r="AT249" s="112" t="s">
        <v>224</v>
      </c>
      <c r="AU249" s="112" t="s">
        <v>82</v>
      </c>
      <c r="AY249" s="15" t="s">
        <v>115</v>
      </c>
      <c r="BE249" s="113">
        <f>IF(N249="základní",J249,0)</f>
        <v>0</v>
      </c>
      <c r="BF249" s="113">
        <f>IF(N249="snížená",J249,0)</f>
        <v>0</v>
      </c>
      <c r="BG249" s="113">
        <f>IF(N249="zákl. přenesená",J249,0)</f>
        <v>0</v>
      </c>
      <c r="BH249" s="113">
        <f>IF(N249="sníž. přenesená",J249,0)</f>
        <v>0</v>
      </c>
      <c r="BI249" s="113">
        <f>IF(N249="nulová",J249,0)</f>
        <v>0</v>
      </c>
      <c r="BJ249" s="15" t="s">
        <v>80</v>
      </c>
      <c r="BK249" s="113">
        <f>ROUND(I249*H249,2)</f>
        <v>0</v>
      </c>
      <c r="BL249" s="15" t="s">
        <v>121</v>
      </c>
      <c r="BM249" s="112" t="s">
        <v>490</v>
      </c>
    </row>
    <row r="250" spans="2:65" s="12" customFormat="1" x14ac:dyDescent="0.2">
      <c r="B250" s="114"/>
      <c r="D250" s="115" t="s">
        <v>123</v>
      </c>
      <c r="E250" s="244" t="s">
        <v>1</v>
      </c>
      <c r="F250" s="245" t="s">
        <v>80</v>
      </c>
      <c r="G250" s="242"/>
      <c r="H250" s="246">
        <v>1</v>
      </c>
      <c r="I250" s="261"/>
      <c r="J250" s="242"/>
      <c r="L250" s="114"/>
      <c r="M250" s="117"/>
      <c r="T250" s="118"/>
      <c r="AT250" s="116" t="s">
        <v>123</v>
      </c>
      <c r="AU250" s="116" t="s">
        <v>82</v>
      </c>
      <c r="AV250" s="12" t="s">
        <v>82</v>
      </c>
      <c r="AW250" s="12" t="s">
        <v>29</v>
      </c>
      <c r="AX250" s="12" t="s">
        <v>72</v>
      </c>
      <c r="AY250" s="116" t="s">
        <v>115</v>
      </c>
    </row>
    <row r="251" spans="2:65" s="13" customFormat="1" x14ac:dyDescent="0.2">
      <c r="B251" s="119"/>
      <c r="D251" s="115" t="s">
        <v>123</v>
      </c>
      <c r="E251" s="249" t="s">
        <v>1</v>
      </c>
      <c r="F251" s="250" t="s">
        <v>125</v>
      </c>
      <c r="G251" s="248"/>
      <c r="H251" s="251">
        <v>1</v>
      </c>
      <c r="I251" s="262"/>
      <c r="J251" s="248"/>
      <c r="L251" s="119"/>
      <c r="M251" s="121"/>
      <c r="T251" s="122"/>
      <c r="AT251" s="120" t="s">
        <v>123</v>
      </c>
      <c r="AU251" s="120" t="s">
        <v>82</v>
      </c>
      <c r="AV251" s="13" t="s">
        <v>121</v>
      </c>
      <c r="AW251" s="13" t="s">
        <v>29</v>
      </c>
      <c r="AX251" s="13" t="s">
        <v>80</v>
      </c>
      <c r="AY251" s="120" t="s">
        <v>115</v>
      </c>
    </row>
    <row r="252" spans="2:65" s="1" customFormat="1" ht="44.25" customHeight="1" x14ac:dyDescent="0.2">
      <c r="B252" s="105"/>
      <c r="C252" s="106" t="s">
        <v>314</v>
      </c>
      <c r="D252" s="106" t="s">
        <v>117</v>
      </c>
      <c r="E252" s="236" t="s">
        <v>491</v>
      </c>
      <c r="F252" s="237" t="s">
        <v>492</v>
      </c>
      <c r="G252" s="238" t="s">
        <v>276</v>
      </c>
      <c r="H252" s="239">
        <v>9</v>
      </c>
      <c r="I252" s="259">
        <v>0</v>
      </c>
      <c r="J252" s="240">
        <f>ROUND(I252*H252,2)</f>
        <v>0</v>
      </c>
      <c r="K252" s="107"/>
      <c r="L252" s="26"/>
      <c r="M252" s="108" t="s">
        <v>1</v>
      </c>
      <c r="N252" s="109" t="s">
        <v>37</v>
      </c>
      <c r="O252" s="110">
        <v>0.85599999999999998</v>
      </c>
      <c r="P252" s="110">
        <f>O252*H252</f>
        <v>7.7039999999999997</v>
      </c>
      <c r="Q252" s="110">
        <v>1.67E-3</v>
      </c>
      <c r="R252" s="110">
        <f>Q252*H252</f>
        <v>1.503E-2</v>
      </c>
      <c r="S252" s="110">
        <v>0</v>
      </c>
      <c r="T252" s="111">
        <f>S252*H252</f>
        <v>0</v>
      </c>
      <c r="AR252" s="112" t="s">
        <v>121</v>
      </c>
      <c r="AT252" s="112" t="s">
        <v>117</v>
      </c>
      <c r="AU252" s="112" t="s">
        <v>82</v>
      </c>
      <c r="AY252" s="15" t="s">
        <v>115</v>
      </c>
      <c r="BE252" s="113">
        <f>IF(N252="základní",J252,0)</f>
        <v>0</v>
      </c>
      <c r="BF252" s="113">
        <f>IF(N252="snížená",J252,0)</f>
        <v>0</v>
      </c>
      <c r="BG252" s="113">
        <f>IF(N252="zákl. přenesená",J252,0)</f>
        <v>0</v>
      </c>
      <c r="BH252" s="113">
        <f>IF(N252="sníž. přenesená",J252,0)</f>
        <v>0</v>
      </c>
      <c r="BI252" s="113">
        <f>IF(N252="nulová",J252,0)</f>
        <v>0</v>
      </c>
      <c r="BJ252" s="15" t="s">
        <v>80</v>
      </c>
      <c r="BK252" s="113">
        <f>ROUND(I252*H252,2)</f>
        <v>0</v>
      </c>
      <c r="BL252" s="15" t="s">
        <v>121</v>
      </c>
      <c r="BM252" s="112" t="s">
        <v>493</v>
      </c>
    </row>
    <row r="253" spans="2:65" s="12" customFormat="1" x14ac:dyDescent="0.2">
      <c r="B253" s="114"/>
      <c r="D253" s="115" t="s">
        <v>123</v>
      </c>
      <c r="E253" s="244" t="s">
        <v>1</v>
      </c>
      <c r="F253" s="245" t="s">
        <v>167</v>
      </c>
      <c r="G253" s="242"/>
      <c r="H253" s="246">
        <v>9</v>
      </c>
      <c r="I253" s="261"/>
      <c r="J253" s="242"/>
      <c r="L253" s="114"/>
      <c r="M253" s="117"/>
      <c r="T253" s="118"/>
      <c r="AT253" s="116" t="s">
        <v>123</v>
      </c>
      <c r="AU253" s="116" t="s">
        <v>82</v>
      </c>
      <c r="AV253" s="12" t="s">
        <v>82</v>
      </c>
      <c r="AW253" s="12" t="s">
        <v>29</v>
      </c>
      <c r="AX253" s="12" t="s">
        <v>72</v>
      </c>
      <c r="AY253" s="116" t="s">
        <v>115</v>
      </c>
    </row>
    <row r="254" spans="2:65" s="13" customFormat="1" x14ac:dyDescent="0.2">
      <c r="B254" s="119"/>
      <c r="D254" s="115" t="s">
        <v>123</v>
      </c>
      <c r="E254" s="249" t="s">
        <v>1</v>
      </c>
      <c r="F254" s="250" t="s">
        <v>125</v>
      </c>
      <c r="G254" s="248"/>
      <c r="H254" s="251">
        <v>9</v>
      </c>
      <c r="I254" s="262"/>
      <c r="J254" s="248"/>
      <c r="L254" s="119"/>
      <c r="M254" s="121"/>
      <c r="T254" s="122"/>
      <c r="AT254" s="120" t="s">
        <v>123</v>
      </c>
      <c r="AU254" s="120" t="s">
        <v>82</v>
      </c>
      <c r="AV254" s="13" t="s">
        <v>121</v>
      </c>
      <c r="AW254" s="13" t="s">
        <v>29</v>
      </c>
      <c r="AX254" s="13" t="s">
        <v>80</v>
      </c>
      <c r="AY254" s="120" t="s">
        <v>115</v>
      </c>
    </row>
    <row r="255" spans="2:65" s="1" customFormat="1" ht="24.15" customHeight="1" x14ac:dyDescent="0.2">
      <c r="B255" s="105"/>
      <c r="C255" s="124" t="s">
        <v>318</v>
      </c>
      <c r="D255" s="124" t="s">
        <v>224</v>
      </c>
      <c r="E255" s="254" t="s">
        <v>494</v>
      </c>
      <c r="F255" s="255" t="s">
        <v>495</v>
      </c>
      <c r="G255" s="256" t="s">
        <v>276</v>
      </c>
      <c r="H255" s="257">
        <v>1</v>
      </c>
      <c r="I255" s="264">
        <v>0</v>
      </c>
      <c r="J255" s="258">
        <f>ROUND(I255*H255,2)</f>
        <v>0</v>
      </c>
      <c r="K255" s="125"/>
      <c r="L255" s="126"/>
      <c r="M255" s="127" t="s">
        <v>1</v>
      </c>
      <c r="N255" s="128" t="s">
        <v>37</v>
      </c>
      <c r="O255" s="110">
        <v>0</v>
      </c>
      <c r="P255" s="110">
        <f>O255*H255</f>
        <v>0</v>
      </c>
      <c r="Q255" s="110">
        <v>1.2999999999999999E-2</v>
      </c>
      <c r="R255" s="110">
        <f>Q255*H255</f>
        <v>1.2999999999999999E-2</v>
      </c>
      <c r="S255" s="110">
        <v>0</v>
      </c>
      <c r="T255" s="111">
        <f>S255*H255</f>
        <v>0</v>
      </c>
      <c r="AR255" s="112" t="s">
        <v>161</v>
      </c>
      <c r="AT255" s="112" t="s">
        <v>224</v>
      </c>
      <c r="AU255" s="112" t="s">
        <v>82</v>
      </c>
      <c r="AY255" s="15" t="s">
        <v>115</v>
      </c>
      <c r="BE255" s="113">
        <f>IF(N255="základní",J255,0)</f>
        <v>0</v>
      </c>
      <c r="BF255" s="113">
        <f>IF(N255="snížená",J255,0)</f>
        <v>0</v>
      </c>
      <c r="BG255" s="113">
        <f>IF(N255="zákl. přenesená",J255,0)</f>
        <v>0</v>
      </c>
      <c r="BH255" s="113">
        <f>IF(N255="sníž. přenesená",J255,0)</f>
        <v>0</v>
      </c>
      <c r="BI255" s="113">
        <f>IF(N255="nulová",J255,0)</f>
        <v>0</v>
      </c>
      <c r="BJ255" s="15" t="s">
        <v>80</v>
      </c>
      <c r="BK255" s="113">
        <f>ROUND(I255*H255,2)</f>
        <v>0</v>
      </c>
      <c r="BL255" s="15" t="s">
        <v>121</v>
      </c>
      <c r="BM255" s="112" t="s">
        <v>496</v>
      </c>
    </row>
    <row r="256" spans="2:65" s="12" customFormat="1" x14ac:dyDescent="0.2">
      <c r="B256" s="114"/>
      <c r="D256" s="115" t="s">
        <v>123</v>
      </c>
      <c r="E256" s="244" t="s">
        <v>1</v>
      </c>
      <c r="F256" s="245" t="s">
        <v>80</v>
      </c>
      <c r="G256" s="242"/>
      <c r="H256" s="246">
        <v>1</v>
      </c>
      <c r="I256" s="261"/>
      <c r="J256" s="242"/>
      <c r="L256" s="114"/>
      <c r="M256" s="117"/>
      <c r="T256" s="118"/>
      <c r="AT256" s="116" t="s">
        <v>123</v>
      </c>
      <c r="AU256" s="116" t="s">
        <v>82</v>
      </c>
      <c r="AV256" s="12" t="s">
        <v>82</v>
      </c>
      <c r="AW256" s="12" t="s">
        <v>29</v>
      </c>
      <c r="AX256" s="12" t="s">
        <v>72</v>
      </c>
      <c r="AY256" s="116" t="s">
        <v>115</v>
      </c>
    </row>
    <row r="257" spans="2:65" s="13" customFormat="1" x14ac:dyDescent="0.2">
      <c r="B257" s="119"/>
      <c r="D257" s="115" t="s">
        <v>123</v>
      </c>
      <c r="E257" s="249" t="s">
        <v>1</v>
      </c>
      <c r="F257" s="250" t="s">
        <v>125</v>
      </c>
      <c r="G257" s="248"/>
      <c r="H257" s="251">
        <v>1</v>
      </c>
      <c r="I257" s="262"/>
      <c r="J257" s="248"/>
      <c r="L257" s="119"/>
      <c r="M257" s="121"/>
      <c r="T257" s="122"/>
      <c r="AT257" s="120" t="s">
        <v>123</v>
      </c>
      <c r="AU257" s="120" t="s">
        <v>82</v>
      </c>
      <c r="AV257" s="13" t="s">
        <v>121</v>
      </c>
      <c r="AW257" s="13" t="s">
        <v>29</v>
      </c>
      <c r="AX257" s="13" t="s">
        <v>80</v>
      </c>
      <c r="AY257" s="120" t="s">
        <v>115</v>
      </c>
    </row>
    <row r="258" spans="2:65" s="1" customFormat="1" ht="44.25" customHeight="1" x14ac:dyDescent="0.2">
      <c r="B258" s="105"/>
      <c r="C258" s="106" t="s">
        <v>322</v>
      </c>
      <c r="D258" s="106" t="s">
        <v>117</v>
      </c>
      <c r="E258" s="236" t="s">
        <v>497</v>
      </c>
      <c r="F258" s="237" t="s">
        <v>498</v>
      </c>
      <c r="G258" s="238" t="s">
        <v>276</v>
      </c>
      <c r="H258" s="239">
        <v>5</v>
      </c>
      <c r="I258" s="259">
        <v>0</v>
      </c>
      <c r="J258" s="240">
        <f>ROUND(I258*H258,2)</f>
        <v>0</v>
      </c>
      <c r="K258" s="107"/>
      <c r="L258" s="26"/>
      <c r="M258" s="108" t="s">
        <v>1</v>
      </c>
      <c r="N258" s="109" t="s">
        <v>37</v>
      </c>
      <c r="O258" s="110">
        <v>1.24</v>
      </c>
      <c r="P258" s="110">
        <f>O258*H258</f>
        <v>6.2</v>
      </c>
      <c r="Q258" s="110">
        <v>1.7099999999999999E-3</v>
      </c>
      <c r="R258" s="110">
        <f>Q258*H258</f>
        <v>8.5500000000000003E-3</v>
      </c>
      <c r="S258" s="110">
        <v>0</v>
      </c>
      <c r="T258" s="111">
        <f>S258*H258</f>
        <v>0</v>
      </c>
      <c r="AR258" s="112" t="s">
        <v>121</v>
      </c>
      <c r="AT258" s="112" t="s">
        <v>117</v>
      </c>
      <c r="AU258" s="112" t="s">
        <v>82</v>
      </c>
      <c r="AY258" s="15" t="s">
        <v>115</v>
      </c>
      <c r="BE258" s="113">
        <f>IF(N258="základní",J258,0)</f>
        <v>0</v>
      </c>
      <c r="BF258" s="113">
        <f>IF(N258="snížená",J258,0)</f>
        <v>0</v>
      </c>
      <c r="BG258" s="113">
        <f>IF(N258="zákl. přenesená",J258,0)</f>
        <v>0</v>
      </c>
      <c r="BH258" s="113">
        <f>IF(N258="sníž. přenesená",J258,0)</f>
        <v>0</v>
      </c>
      <c r="BI258" s="113">
        <f>IF(N258="nulová",J258,0)</f>
        <v>0</v>
      </c>
      <c r="BJ258" s="15" t="s">
        <v>80</v>
      </c>
      <c r="BK258" s="113">
        <f>ROUND(I258*H258,2)</f>
        <v>0</v>
      </c>
      <c r="BL258" s="15" t="s">
        <v>121</v>
      </c>
      <c r="BM258" s="112" t="s">
        <v>499</v>
      </c>
    </row>
    <row r="259" spans="2:65" s="12" customFormat="1" x14ac:dyDescent="0.2">
      <c r="B259" s="114"/>
      <c r="D259" s="115" t="s">
        <v>123</v>
      </c>
      <c r="E259" s="244" t="s">
        <v>1</v>
      </c>
      <c r="F259" s="245" t="s">
        <v>145</v>
      </c>
      <c r="G259" s="242"/>
      <c r="H259" s="246">
        <v>5</v>
      </c>
      <c r="I259" s="261"/>
      <c r="J259" s="242"/>
      <c r="L259" s="114"/>
      <c r="M259" s="117"/>
      <c r="T259" s="118"/>
      <c r="AT259" s="116" t="s">
        <v>123</v>
      </c>
      <c r="AU259" s="116" t="s">
        <v>82</v>
      </c>
      <c r="AV259" s="12" t="s">
        <v>82</v>
      </c>
      <c r="AW259" s="12" t="s">
        <v>29</v>
      </c>
      <c r="AX259" s="12" t="s">
        <v>72</v>
      </c>
      <c r="AY259" s="116" t="s">
        <v>115</v>
      </c>
    </row>
    <row r="260" spans="2:65" s="13" customFormat="1" x14ac:dyDescent="0.2">
      <c r="B260" s="119"/>
      <c r="D260" s="115" t="s">
        <v>123</v>
      </c>
      <c r="E260" s="249" t="s">
        <v>1</v>
      </c>
      <c r="F260" s="250" t="s">
        <v>125</v>
      </c>
      <c r="G260" s="248"/>
      <c r="H260" s="251">
        <v>5</v>
      </c>
      <c r="I260" s="262"/>
      <c r="J260" s="248"/>
      <c r="L260" s="119"/>
      <c r="M260" s="121"/>
      <c r="T260" s="122"/>
      <c r="AT260" s="120" t="s">
        <v>123</v>
      </c>
      <c r="AU260" s="120" t="s">
        <v>82</v>
      </c>
      <c r="AV260" s="13" t="s">
        <v>121</v>
      </c>
      <c r="AW260" s="13" t="s">
        <v>29</v>
      </c>
      <c r="AX260" s="13" t="s">
        <v>80</v>
      </c>
      <c r="AY260" s="120" t="s">
        <v>115</v>
      </c>
    </row>
    <row r="261" spans="2:65" s="1" customFormat="1" ht="24.15" customHeight="1" x14ac:dyDescent="0.2">
      <c r="B261" s="105"/>
      <c r="C261" s="124" t="s">
        <v>326</v>
      </c>
      <c r="D261" s="124" t="s">
        <v>224</v>
      </c>
      <c r="E261" s="254" t="s">
        <v>500</v>
      </c>
      <c r="F261" s="255" t="s">
        <v>501</v>
      </c>
      <c r="G261" s="256" t="s">
        <v>276</v>
      </c>
      <c r="H261" s="257">
        <v>1</v>
      </c>
      <c r="I261" s="264">
        <v>0</v>
      </c>
      <c r="J261" s="258">
        <f>ROUND(I261*H261,2)</f>
        <v>0</v>
      </c>
      <c r="K261" s="125"/>
      <c r="L261" s="126"/>
      <c r="M261" s="127" t="s">
        <v>1</v>
      </c>
      <c r="N261" s="128" t="s">
        <v>37</v>
      </c>
      <c r="O261" s="110">
        <v>0</v>
      </c>
      <c r="P261" s="110">
        <f>O261*H261</f>
        <v>0</v>
      </c>
      <c r="Q261" s="110">
        <v>2.3E-2</v>
      </c>
      <c r="R261" s="110">
        <f>Q261*H261</f>
        <v>2.3E-2</v>
      </c>
      <c r="S261" s="110">
        <v>0</v>
      </c>
      <c r="T261" s="111">
        <f>S261*H261</f>
        <v>0</v>
      </c>
      <c r="AR261" s="112" t="s">
        <v>161</v>
      </c>
      <c r="AT261" s="112" t="s">
        <v>224</v>
      </c>
      <c r="AU261" s="112" t="s">
        <v>82</v>
      </c>
      <c r="AY261" s="15" t="s">
        <v>115</v>
      </c>
      <c r="BE261" s="113">
        <f>IF(N261="základní",J261,0)</f>
        <v>0</v>
      </c>
      <c r="BF261" s="113">
        <f>IF(N261="snížená",J261,0)</f>
        <v>0</v>
      </c>
      <c r="BG261" s="113">
        <f>IF(N261="zákl. přenesená",J261,0)</f>
        <v>0</v>
      </c>
      <c r="BH261" s="113">
        <f>IF(N261="sníž. přenesená",J261,0)</f>
        <v>0</v>
      </c>
      <c r="BI261" s="113">
        <f>IF(N261="nulová",J261,0)</f>
        <v>0</v>
      </c>
      <c r="BJ261" s="15" t="s">
        <v>80</v>
      </c>
      <c r="BK261" s="113">
        <f>ROUND(I261*H261,2)</f>
        <v>0</v>
      </c>
      <c r="BL261" s="15" t="s">
        <v>121</v>
      </c>
      <c r="BM261" s="112" t="s">
        <v>502</v>
      </c>
    </row>
    <row r="262" spans="2:65" s="12" customFormat="1" x14ac:dyDescent="0.2">
      <c r="B262" s="114"/>
      <c r="D262" s="115" t="s">
        <v>123</v>
      </c>
      <c r="E262" s="244" t="s">
        <v>1</v>
      </c>
      <c r="F262" s="245" t="s">
        <v>80</v>
      </c>
      <c r="G262" s="242"/>
      <c r="H262" s="246">
        <v>1</v>
      </c>
      <c r="I262" s="261"/>
      <c r="J262" s="242"/>
      <c r="L262" s="114"/>
      <c r="M262" s="117"/>
      <c r="T262" s="118"/>
      <c r="AT262" s="116" t="s">
        <v>123</v>
      </c>
      <c r="AU262" s="116" t="s">
        <v>82</v>
      </c>
      <c r="AV262" s="12" t="s">
        <v>82</v>
      </c>
      <c r="AW262" s="12" t="s">
        <v>29</v>
      </c>
      <c r="AX262" s="12" t="s">
        <v>72</v>
      </c>
      <c r="AY262" s="116" t="s">
        <v>115</v>
      </c>
    </row>
    <row r="263" spans="2:65" s="13" customFormat="1" x14ac:dyDescent="0.2">
      <c r="B263" s="119"/>
      <c r="D263" s="115" t="s">
        <v>123</v>
      </c>
      <c r="E263" s="249" t="s">
        <v>1</v>
      </c>
      <c r="F263" s="250" t="s">
        <v>125</v>
      </c>
      <c r="G263" s="248"/>
      <c r="H263" s="251">
        <v>1</v>
      </c>
      <c r="I263" s="262"/>
      <c r="J263" s="248"/>
      <c r="L263" s="119"/>
      <c r="M263" s="121"/>
      <c r="T263" s="122"/>
      <c r="AT263" s="120" t="s">
        <v>123</v>
      </c>
      <c r="AU263" s="120" t="s">
        <v>82</v>
      </c>
      <c r="AV263" s="13" t="s">
        <v>121</v>
      </c>
      <c r="AW263" s="13" t="s">
        <v>29</v>
      </c>
      <c r="AX263" s="13" t="s">
        <v>80</v>
      </c>
      <c r="AY263" s="120" t="s">
        <v>115</v>
      </c>
    </row>
    <row r="264" spans="2:65" s="1" customFormat="1" ht="37.75" customHeight="1" x14ac:dyDescent="0.2">
      <c r="B264" s="105"/>
      <c r="C264" s="106" t="s">
        <v>330</v>
      </c>
      <c r="D264" s="106" t="s">
        <v>117</v>
      </c>
      <c r="E264" s="236" t="s">
        <v>503</v>
      </c>
      <c r="F264" s="237" t="s">
        <v>504</v>
      </c>
      <c r="G264" s="238" t="s">
        <v>337</v>
      </c>
      <c r="H264" s="239">
        <v>28</v>
      </c>
      <c r="I264" s="259">
        <v>0</v>
      </c>
      <c r="J264" s="240">
        <f>ROUND(I264*H264,2)</f>
        <v>0</v>
      </c>
      <c r="K264" s="107"/>
      <c r="L264" s="26"/>
      <c r="M264" s="108" t="s">
        <v>1</v>
      </c>
      <c r="N264" s="109" t="s">
        <v>37</v>
      </c>
      <c r="O264" s="110">
        <v>0.214</v>
      </c>
      <c r="P264" s="110">
        <f>O264*H264</f>
        <v>5.992</v>
      </c>
      <c r="Q264" s="110">
        <v>1.0000000000000001E-5</v>
      </c>
      <c r="R264" s="110">
        <f>Q264*H264</f>
        <v>2.8000000000000003E-4</v>
      </c>
      <c r="S264" s="110">
        <v>0</v>
      </c>
      <c r="T264" s="111">
        <f>S264*H264</f>
        <v>0</v>
      </c>
      <c r="AR264" s="112" t="s">
        <v>121</v>
      </c>
      <c r="AT264" s="112" t="s">
        <v>117</v>
      </c>
      <c r="AU264" s="112" t="s">
        <v>82</v>
      </c>
      <c r="AY264" s="15" t="s">
        <v>115</v>
      </c>
      <c r="BE264" s="113">
        <f>IF(N264="základní",J264,0)</f>
        <v>0</v>
      </c>
      <c r="BF264" s="113">
        <f>IF(N264="snížená",J264,0)</f>
        <v>0</v>
      </c>
      <c r="BG264" s="113">
        <f>IF(N264="zákl. přenesená",J264,0)</f>
        <v>0</v>
      </c>
      <c r="BH264" s="113">
        <f>IF(N264="sníž. přenesená",J264,0)</f>
        <v>0</v>
      </c>
      <c r="BI264" s="113">
        <f>IF(N264="nulová",J264,0)</f>
        <v>0</v>
      </c>
      <c r="BJ264" s="15" t="s">
        <v>80</v>
      </c>
      <c r="BK264" s="113">
        <f>ROUND(I264*H264,2)</f>
        <v>0</v>
      </c>
      <c r="BL264" s="15" t="s">
        <v>121</v>
      </c>
      <c r="BM264" s="112" t="s">
        <v>505</v>
      </c>
    </row>
    <row r="265" spans="2:65" s="12" customFormat="1" x14ac:dyDescent="0.2">
      <c r="B265" s="114"/>
      <c r="D265" s="115" t="s">
        <v>123</v>
      </c>
      <c r="E265" s="244" t="s">
        <v>1</v>
      </c>
      <c r="F265" s="245" t="s">
        <v>262</v>
      </c>
      <c r="G265" s="242"/>
      <c r="H265" s="246">
        <v>28</v>
      </c>
      <c r="I265" s="261"/>
      <c r="J265" s="242"/>
      <c r="L265" s="114"/>
      <c r="M265" s="117"/>
      <c r="T265" s="118"/>
      <c r="AT265" s="116" t="s">
        <v>123</v>
      </c>
      <c r="AU265" s="116" t="s">
        <v>82</v>
      </c>
      <c r="AV265" s="12" t="s">
        <v>82</v>
      </c>
      <c r="AW265" s="12" t="s">
        <v>29</v>
      </c>
      <c r="AX265" s="12" t="s">
        <v>72</v>
      </c>
      <c r="AY265" s="116" t="s">
        <v>115</v>
      </c>
    </row>
    <row r="266" spans="2:65" s="13" customFormat="1" x14ac:dyDescent="0.2">
      <c r="B266" s="119"/>
      <c r="D266" s="115" t="s">
        <v>123</v>
      </c>
      <c r="E266" s="249" t="s">
        <v>1</v>
      </c>
      <c r="F266" s="250" t="s">
        <v>125</v>
      </c>
      <c r="G266" s="248"/>
      <c r="H266" s="251">
        <v>28</v>
      </c>
      <c r="I266" s="262"/>
      <c r="J266" s="248"/>
      <c r="L266" s="119"/>
      <c r="M266" s="121"/>
      <c r="T266" s="122"/>
      <c r="AT266" s="120" t="s">
        <v>123</v>
      </c>
      <c r="AU266" s="120" t="s">
        <v>82</v>
      </c>
      <c r="AV266" s="13" t="s">
        <v>121</v>
      </c>
      <c r="AW266" s="13" t="s">
        <v>29</v>
      </c>
      <c r="AX266" s="13" t="s">
        <v>80</v>
      </c>
      <c r="AY266" s="120" t="s">
        <v>115</v>
      </c>
    </row>
    <row r="267" spans="2:65" s="1" customFormat="1" ht="16.5" customHeight="1" x14ac:dyDescent="0.2">
      <c r="B267" s="105"/>
      <c r="C267" s="106" t="s">
        <v>334</v>
      </c>
      <c r="D267" s="106" t="s">
        <v>117</v>
      </c>
      <c r="E267" s="236" t="s">
        <v>506</v>
      </c>
      <c r="F267" s="237" t="s">
        <v>507</v>
      </c>
      <c r="G267" s="238" t="s">
        <v>276</v>
      </c>
      <c r="H267" s="239">
        <v>1</v>
      </c>
      <c r="I267" s="259">
        <v>0</v>
      </c>
      <c r="J267" s="240">
        <f>ROUND(I267*H267,2)</f>
        <v>0</v>
      </c>
      <c r="K267" s="107"/>
      <c r="L267" s="26"/>
      <c r="M267" s="108" t="s">
        <v>1</v>
      </c>
      <c r="N267" s="109" t="s">
        <v>37</v>
      </c>
      <c r="O267" s="110">
        <v>1.333</v>
      </c>
      <c r="P267" s="110">
        <f>O267*H267</f>
        <v>1.333</v>
      </c>
      <c r="Q267" s="110">
        <v>1.3600000000000001E-3</v>
      </c>
      <c r="R267" s="110">
        <f>Q267*H267</f>
        <v>1.3600000000000001E-3</v>
      </c>
      <c r="S267" s="110">
        <v>0</v>
      </c>
      <c r="T267" s="111">
        <f>S267*H267</f>
        <v>0</v>
      </c>
      <c r="AR267" s="112" t="s">
        <v>121</v>
      </c>
      <c r="AT267" s="112" t="s">
        <v>117</v>
      </c>
      <c r="AU267" s="112" t="s">
        <v>82</v>
      </c>
      <c r="AY267" s="15" t="s">
        <v>115</v>
      </c>
      <c r="BE267" s="113">
        <f>IF(N267="základní",J267,0)</f>
        <v>0</v>
      </c>
      <c r="BF267" s="113">
        <f>IF(N267="snížená",J267,0)</f>
        <v>0</v>
      </c>
      <c r="BG267" s="113">
        <f>IF(N267="zákl. přenesená",J267,0)</f>
        <v>0</v>
      </c>
      <c r="BH267" s="113">
        <f>IF(N267="sníž. přenesená",J267,0)</f>
        <v>0</v>
      </c>
      <c r="BI267" s="113">
        <f>IF(N267="nulová",J267,0)</f>
        <v>0</v>
      </c>
      <c r="BJ267" s="15" t="s">
        <v>80</v>
      </c>
      <c r="BK267" s="113">
        <f>ROUND(I267*H267,2)</f>
        <v>0</v>
      </c>
      <c r="BL267" s="15" t="s">
        <v>121</v>
      </c>
      <c r="BM267" s="112" t="s">
        <v>508</v>
      </c>
    </row>
    <row r="268" spans="2:65" s="12" customFormat="1" x14ac:dyDescent="0.2">
      <c r="B268" s="114"/>
      <c r="D268" s="115" t="s">
        <v>123</v>
      </c>
      <c r="E268" s="244" t="s">
        <v>1</v>
      </c>
      <c r="F268" s="245" t="s">
        <v>80</v>
      </c>
      <c r="G268" s="242"/>
      <c r="H268" s="246">
        <v>1</v>
      </c>
      <c r="I268" s="261"/>
      <c r="J268" s="242"/>
      <c r="L268" s="114"/>
      <c r="M268" s="117"/>
      <c r="T268" s="118"/>
      <c r="AT268" s="116" t="s">
        <v>123</v>
      </c>
      <c r="AU268" s="116" t="s">
        <v>82</v>
      </c>
      <c r="AV268" s="12" t="s">
        <v>82</v>
      </c>
      <c r="AW268" s="12" t="s">
        <v>29</v>
      </c>
      <c r="AX268" s="12" t="s">
        <v>72</v>
      </c>
      <c r="AY268" s="116" t="s">
        <v>115</v>
      </c>
    </row>
    <row r="269" spans="2:65" s="13" customFormat="1" x14ac:dyDescent="0.2">
      <c r="B269" s="119"/>
      <c r="D269" s="115" t="s">
        <v>123</v>
      </c>
      <c r="E269" s="249" t="s">
        <v>1</v>
      </c>
      <c r="F269" s="250" t="s">
        <v>125</v>
      </c>
      <c r="G269" s="248"/>
      <c r="H269" s="251">
        <v>1</v>
      </c>
      <c r="I269" s="262"/>
      <c r="J269" s="248"/>
      <c r="L269" s="119"/>
      <c r="M269" s="121"/>
      <c r="T269" s="122"/>
      <c r="AT269" s="120" t="s">
        <v>123</v>
      </c>
      <c r="AU269" s="120" t="s">
        <v>82</v>
      </c>
      <c r="AV269" s="13" t="s">
        <v>121</v>
      </c>
      <c r="AW269" s="13" t="s">
        <v>29</v>
      </c>
      <c r="AX269" s="13" t="s">
        <v>80</v>
      </c>
      <c r="AY269" s="120" t="s">
        <v>115</v>
      </c>
    </row>
    <row r="270" spans="2:65" s="1" customFormat="1" ht="16.5" customHeight="1" x14ac:dyDescent="0.2">
      <c r="B270" s="105"/>
      <c r="C270" s="124" t="s">
        <v>339</v>
      </c>
      <c r="D270" s="124" t="s">
        <v>224</v>
      </c>
      <c r="E270" s="254" t="s">
        <v>509</v>
      </c>
      <c r="F270" s="255" t="s">
        <v>510</v>
      </c>
      <c r="G270" s="256" t="s">
        <v>276</v>
      </c>
      <c r="H270" s="257">
        <v>1</v>
      </c>
      <c r="I270" s="264">
        <v>0</v>
      </c>
      <c r="J270" s="258">
        <f>ROUND(I270*H270,2)</f>
        <v>0</v>
      </c>
      <c r="K270" s="125"/>
      <c r="L270" s="126"/>
      <c r="M270" s="127" t="s">
        <v>1</v>
      </c>
      <c r="N270" s="128" t="s">
        <v>37</v>
      </c>
      <c r="O270" s="110">
        <v>0</v>
      </c>
      <c r="P270" s="110">
        <f>O270*H270</f>
        <v>0</v>
      </c>
      <c r="Q270" s="110">
        <v>2E-3</v>
      </c>
      <c r="R270" s="110">
        <f>Q270*H270</f>
        <v>2E-3</v>
      </c>
      <c r="S270" s="110">
        <v>0</v>
      </c>
      <c r="T270" s="111">
        <f>S270*H270</f>
        <v>0</v>
      </c>
      <c r="AR270" s="112" t="s">
        <v>161</v>
      </c>
      <c r="AT270" s="112" t="s">
        <v>224</v>
      </c>
      <c r="AU270" s="112" t="s">
        <v>82</v>
      </c>
      <c r="AY270" s="15" t="s">
        <v>115</v>
      </c>
      <c r="BE270" s="113">
        <f>IF(N270="základní",J270,0)</f>
        <v>0</v>
      </c>
      <c r="BF270" s="113">
        <f>IF(N270="snížená",J270,0)</f>
        <v>0</v>
      </c>
      <c r="BG270" s="113">
        <f>IF(N270="zákl. přenesená",J270,0)</f>
        <v>0</v>
      </c>
      <c r="BH270" s="113">
        <f>IF(N270="sníž. přenesená",J270,0)</f>
        <v>0</v>
      </c>
      <c r="BI270" s="113">
        <f>IF(N270="nulová",J270,0)</f>
        <v>0</v>
      </c>
      <c r="BJ270" s="15" t="s">
        <v>80</v>
      </c>
      <c r="BK270" s="113">
        <f>ROUND(I270*H270,2)</f>
        <v>0</v>
      </c>
      <c r="BL270" s="15" t="s">
        <v>121</v>
      </c>
      <c r="BM270" s="112" t="s">
        <v>511</v>
      </c>
    </row>
    <row r="271" spans="2:65" s="12" customFormat="1" x14ac:dyDescent="0.2">
      <c r="B271" s="114"/>
      <c r="D271" s="115" t="s">
        <v>123</v>
      </c>
      <c r="E271" s="244" t="s">
        <v>1</v>
      </c>
      <c r="F271" s="245" t="s">
        <v>80</v>
      </c>
      <c r="G271" s="242"/>
      <c r="H271" s="246">
        <v>1</v>
      </c>
      <c r="I271" s="261"/>
      <c r="J271" s="242"/>
      <c r="L271" s="114"/>
      <c r="M271" s="117"/>
      <c r="T271" s="118"/>
      <c r="AT271" s="116" t="s">
        <v>123</v>
      </c>
      <c r="AU271" s="116" t="s">
        <v>82</v>
      </c>
      <c r="AV271" s="12" t="s">
        <v>82</v>
      </c>
      <c r="AW271" s="12" t="s">
        <v>29</v>
      </c>
      <c r="AX271" s="12" t="s">
        <v>72</v>
      </c>
      <c r="AY271" s="116" t="s">
        <v>115</v>
      </c>
    </row>
    <row r="272" spans="2:65" s="13" customFormat="1" x14ac:dyDescent="0.2">
      <c r="B272" s="119"/>
      <c r="D272" s="115" t="s">
        <v>123</v>
      </c>
      <c r="E272" s="249" t="s">
        <v>1</v>
      </c>
      <c r="F272" s="250" t="s">
        <v>125</v>
      </c>
      <c r="G272" s="248"/>
      <c r="H272" s="251">
        <v>1</v>
      </c>
      <c r="I272" s="262"/>
      <c r="J272" s="248"/>
      <c r="L272" s="119"/>
      <c r="M272" s="121"/>
      <c r="T272" s="122"/>
      <c r="AT272" s="120" t="s">
        <v>123</v>
      </c>
      <c r="AU272" s="120" t="s">
        <v>82</v>
      </c>
      <c r="AV272" s="13" t="s">
        <v>121</v>
      </c>
      <c r="AW272" s="13" t="s">
        <v>29</v>
      </c>
      <c r="AX272" s="13" t="s">
        <v>80</v>
      </c>
      <c r="AY272" s="120" t="s">
        <v>115</v>
      </c>
    </row>
    <row r="273" spans="2:65" s="1" customFormat="1" ht="21.75" customHeight="1" x14ac:dyDescent="0.2">
      <c r="B273" s="105"/>
      <c r="C273" s="124" t="s">
        <v>343</v>
      </c>
      <c r="D273" s="124" t="s">
        <v>224</v>
      </c>
      <c r="E273" s="254" t="s">
        <v>291</v>
      </c>
      <c r="F273" s="255" t="s">
        <v>292</v>
      </c>
      <c r="G273" s="256" t="s">
        <v>276</v>
      </c>
      <c r="H273" s="257">
        <v>2</v>
      </c>
      <c r="I273" s="264">
        <v>0</v>
      </c>
      <c r="J273" s="258">
        <f>ROUND(I273*H273,2)</f>
        <v>0</v>
      </c>
      <c r="K273" s="125"/>
      <c r="L273" s="126"/>
      <c r="M273" s="127" t="s">
        <v>1</v>
      </c>
      <c r="N273" s="128" t="s">
        <v>37</v>
      </c>
      <c r="O273" s="110">
        <v>0</v>
      </c>
      <c r="P273" s="110">
        <f>O273*H273</f>
        <v>0</v>
      </c>
      <c r="Q273" s="110">
        <v>1E-3</v>
      </c>
      <c r="R273" s="110">
        <f>Q273*H273</f>
        <v>2E-3</v>
      </c>
      <c r="S273" s="110">
        <v>0</v>
      </c>
      <c r="T273" s="111">
        <f>S273*H273</f>
        <v>0</v>
      </c>
      <c r="AR273" s="112" t="s">
        <v>161</v>
      </c>
      <c r="AT273" s="112" t="s">
        <v>224</v>
      </c>
      <c r="AU273" s="112" t="s">
        <v>82</v>
      </c>
      <c r="AY273" s="15" t="s">
        <v>115</v>
      </c>
      <c r="BE273" s="113">
        <f>IF(N273="základní",J273,0)</f>
        <v>0</v>
      </c>
      <c r="BF273" s="113">
        <f>IF(N273="snížená",J273,0)</f>
        <v>0</v>
      </c>
      <c r="BG273" s="113">
        <f>IF(N273="zákl. přenesená",J273,0)</f>
        <v>0</v>
      </c>
      <c r="BH273" s="113">
        <f>IF(N273="sníž. přenesená",J273,0)</f>
        <v>0</v>
      </c>
      <c r="BI273" s="113">
        <f>IF(N273="nulová",J273,0)</f>
        <v>0</v>
      </c>
      <c r="BJ273" s="15" t="s">
        <v>80</v>
      </c>
      <c r="BK273" s="113">
        <f>ROUND(I273*H273,2)</f>
        <v>0</v>
      </c>
      <c r="BL273" s="15" t="s">
        <v>121</v>
      </c>
      <c r="BM273" s="112" t="s">
        <v>512</v>
      </c>
    </row>
    <row r="274" spans="2:65" s="12" customFormat="1" x14ac:dyDescent="0.2">
      <c r="B274" s="114"/>
      <c r="D274" s="115" t="s">
        <v>123</v>
      </c>
      <c r="E274" s="244" t="s">
        <v>1</v>
      </c>
      <c r="F274" s="245" t="s">
        <v>82</v>
      </c>
      <c r="G274" s="242"/>
      <c r="H274" s="246">
        <v>2</v>
      </c>
      <c r="I274" s="261"/>
      <c r="J274" s="242"/>
      <c r="L274" s="114"/>
      <c r="M274" s="117"/>
      <c r="T274" s="118"/>
      <c r="AT274" s="116" t="s">
        <v>123</v>
      </c>
      <c r="AU274" s="116" t="s">
        <v>82</v>
      </c>
      <c r="AV274" s="12" t="s">
        <v>82</v>
      </c>
      <c r="AW274" s="12" t="s">
        <v>29</v>
      </c>
      <c r="AX274" s="12" t="s">
        <v>72</v>
      </c>
      <c r="AY274" s="116" t="s">
        <v>115</v>
      </c>
    </row>
    <row r="275" spans="2:65" s="13" customFormat="1" x14ac:dyDescent="0.2">
      <c r="B275" s="119"/>
      <c r="D275" s="115" t="s">
        <v>123</v>
      </c>
      <c r="E275" s="249" t="s">
        <v>1</v>
      </c>
      <c r="F275" s="250" t="s">
        <v>125</v>
      </c>
      <c r="G275" s="248"/>
      <c r="H275" s="251">
        <v>2</v>
      </c>
      <c r="I275" s="262"/>
      <c r="J275" s="248"/>
      <c r="L275" s="119"/>
      <c r="M275" s="121"/>
      <c r="T275" s="122"/>
      <c r="AT275" s="120" t="s">
        <v>123</v>
      </c>
      <c r="AU275" s="120" t="s">
        <v>82</v>
      </c>
      <c r="AV275" s="13" t="s">
        <v>121</v>
      </c>
      <c r="AW275" s="13" t="s">
        <v>29</v>
      </c>
      <c r="AX275" s="13" t="s">
        <v>80</v>
      </c>
      <c r="AY275" s="120" t="s">
        <v>115</v>
      </c>
    </row>
    <row r="276" spans="2:65" s="1" customFormat="1" ht="21.75" customHeight="1" x14ac:dyDescent="0.2">
      <c r="B276" s="105"/>
      <c r="C276" s="106" t="s">
        <v>347</v>
      </c>
      <c r="D276" s="106" t="s">
        <v>117</v>
      </c>
      <c r="E276" s="236" t="s">
        <v>352</v>
      </c>
      <c r="F276" s="237" t="s">
        <v>353</v>
      </c>
      <c r="G276" s="238" t="s">
        <v>337</v>
      </c>
      <c r="H276" s="239">
        <v>28</v>
      </c>
      <c r="I276" s="259">
        <v>0</v>
      </c>
      <c r="J276" s="240">
        <f>ROUND(I276*H276,2)</f>
        <v>0</v>
      </c>
      <c r="K276" s="107"/>
      <c r="L276" s="26"/>
      <c r="M276" s="108" t="s">
        <v>1</v>
      </c>
      <c r="N276" s="109" t="s">
        <v>37</v>
      </c>
      <c r="O276" s="110">
        <v>5.5E-2</v>
      </c>
      <c r="P276" s="110">
        <f>O276*H276</f>
        <v>1.54</v>
      </c>
      <c r="Q276" s="110">
        <v>0</v>
      </c>
      <c r="R276" s="110">
        <f>Q276*H276</f>
        <v>0</v>
      </c>
      <c r="S276" s="110">
        <v>0</v>
      </c>
      <c r="T276" s="111">
        <f>S276*H276</f>
        <v>0</v>
      </c>
      <c r="AR276" s="112" t="s">
        <v>121</v>
      </c>
      <c r="AT276" s="112" t="s">
        <v>117</v>
      </c>
      <c r="AU276" s="112" t="s">
        <v>82</v>
      </c>
      <c r="AY276" s="15" t="s">
        <v>115</v>
      </c>
      <c r="BE276" s="113">
        <f>IF(N276="základní",J276,0)</f>
        <v>0</v>
      </c>
      <c r="BF276" s="113">
        <f>IF(N276="snížená",J276,0)</f>
        <v>0</v>
      </c>
      <c r="BG276" s="113">
        <f>IF(N276="zákl. přenesená",J276,0)</f>
        <v>0</v>
      </c>
      <c r="BH276" s="113">
        <f>IF(N276="sníž. přenesená",J276,0)</f>
        <v>0</v>
      </c>
      <c r="BI276" s="113">
        <f>IF(N276="nulová",J276,0)</f>
        <v>0</v>
      </c>
      <c r="BJ276" s="15" t="s">
        <v>80</v>
      </c>
      <c r="BK276" s="113">
        <f>ROUND(I276*H276,2)</f>
        <v>0</v>
      </c>
      <c r="BL276" s="15" t="s">
        <v>121</v>
      </c>
      <c r="BM276" s="112" t="s">
        <v>513</v>
      </c>
    </row>
    <row r="277" spans="2:65" s="12" customFormat="1" x14ac:dyDescent="0.2">
      <c r="B277" s="114"/>
      <c r="D277" s="115" t="s">
        <v>123</v>
      </c>
      <c r="E277" s="244" t="s">
        <v>1</v>
      </c>
      <c r="F277" s="245" t="s">
        <v>262</v>
      </c>
      <c r="G277" s="242"/>
      <c r="H277" s="246">
        <v>28</v>
      </c>
      <c r="I277" s="261"/>
      <c r="J277" s="242"/>
      <c r="L277" s="114"/>
      <c r="M277" s="117"/>
      <c r="T277" s="118"/>
      <c r="AT277" s="116" t="s">
        <v>123</v>
      </c>
      <c r="AU277" s="116" t="s">
        <v>82</v>
      </c>
      <c r="AV277" s="12" t="s">
        <v>82</v>
      </c>
      <c r="AW277" s="12" t="s">
        <v>29</v>
      </c>
      <c r="AX277" s="12" t="s">
        <v>72</v>
      </c>
      <c r="AY277" s="116" t="s">
        <v>115</v>
      </c>
    </row>
    <row r="278" spans="2:65" s="13" customFormat="1" x14ac:dyDescent="0.2">
      <c r="B278" s="119"/>
      <c r="D278" s="115" t="s">
        <v>123</v>
      </c>
      <c r="E278" s="249" t="s">
        <v>1</v>
      </c>
      <c r="F278" s="250" t="s">
        <v>125</v>
      </c>
      <c r="G278" s="248"/>
      <c r="H278" s="251">
        <v>28</v>
      </c>
      <c r="I278" s="262"/>
      <c r="J278" s="248"/>
      <c r="L278" s="119"/>
      <c r="M278" s="121"/>
      <c r="T278" s="122"/>
      <c r="AT278" s="120" t="s">
        <v>123</v>
      </c>
      <c r="AU278" s="120" t="s">
        <v>82</v>
      </c>
      <c r="AV278" s="13" t="s">
        <v>121</v>
      </c>
      <c r="AW278" s="13" t="s">
        <v>29</v>
      </c>
      <c r="AX278" s="13" t="s">
        <v>80</v>
      </c>
      <c r="AY278" s="120" t="s">
        <v>115</v>
      </c>
    </row>
    <row r="279" spans="2:65" s="1" customFormat="1" ht="24.15" customHeight="1" x14ac:dyDescent="0.2">
      <c r="B279" s="105"/>
      <c r="C279" s="106" t="s">
        <v>351</v>
      </c>
      <c r="D279" s="106" t="s">
        <v>117</v>
      </c>
      <c r="E279" s="236" t="s">
        <v>357</v>
      </c>
      <c r="F279" s="237" t="s">
        <v>358</v>
      </c>
      <c r="G279" s="238" t="s">
        <v>337</v>
      </c>
      <c r="H279" s="239">
        <v>28</v>
      </c>
      <c r="I279" s="259">
        <v>0</v>
      </c>
      <c r="J279" s="240">
        <f>ROUND(I279*H279,2)</f>
        <v>0</v>
      </c>
      <c r="K279" s="107"/>
      <c r="L279" s="26"/>
      <c r="M279" s="108" t="s">
        <v>1</v>
      </c>
      <c r="N279" s="109" t="s">
        <v>37</v>
      </c>
      <c r="O279" s="110">
        <v>0.124</v>
      </c>
      <c r="P279" s="110">
        <f>O279*H279</f>
        <v>3.472</v>
      </c>
      <c r="Q279" s="110">
        <v>0</v>
      </c>
      <c r="R279" s="110">
        <f>Q279*H279</f>
        <v>0</v>
      </c>
      <c r="S279" s="110">
        <v>0</v>
      </c>
      <c r="T279" s="111">
        <f>S279*H279</f>
        <v>0</v>
      </c>
      <c r="AR279" s="112" t="s">
        <v>121</v>
      </c>
      <c r="AT279" s="112" t="s">
        <v>117</v>
      </c>
      <c r="AU279" s="112" t="s">
        <v>82</v>
      </c>
      <c r="AY279" s="15" t="s">
        <v>115</v>
      </c>
      <c r="BE279" s="113">
        <f>IF(N279="základní",J279,0)</f>
        <v>0</v>
      </c>
      <c r="BF279" s="113">
        <f>IF(N279="snížená",J279,0)</f>
        <v>0</v>
      </c>
      <c r="BG279" s="113">
        <f>IF(N279="zákl. přenesená",J279,0)</f>
        <v>0</v>
      </c>
      <c r="BH279" s="113">
        <f>IF(N279="sníž. přenesená",J279,0)</f>
        <v>0</v>
      </c>
      <c r="BI279" s="113">
        <f>IF(N279="nulová",J279,0)</f>
        <v>0</v>
      </c>
      <c r="BJ279" s="15" t="s">
        <v>80</v>
      </c>
      <c r="BK279" s="113">
        <f>ROUND(I279*H279,2)</f>
        <v>0</v>
      </c>
      <c r="BL279" s="15" t="s">
        <v>121</v>
      </c>
      <c r="BM279" s="112" t="s">
        <v>514</v>
      </c>
    </row>
    <row r="280" spans="2:65" s="12" customFormat="1" x14ac:dyDescent="0.2">
      <c r="B280" s="114"/>
      <c r="D280" s="115" t="s">
        <v>123</v>
      </c>
      <c r="E280" s="244" t="s">
        <v>1</v>
      </c>
      <c r="F280" s="245" t="s">
        <v>262</v>
      </c>
      <c r="G280" s="242"/>
      <c r="H280" s="246">
        <v>28</v>
      </c>
      <c r="I280" s="261"/>
      <c r="J280" s="242"/>
      <c r="L280" s="114"/>
      <c r="M280" s="117"/>
      <c r="T280" s="118"/>
      <c r="AT280" s="116" t="s">
        <v>123</v>
      </c>
      <c r="AU280" s="116" t="s">
        <v>82</v>
      </c>
      <c r="AV280" s="12" t="s">
        <v>82</v>
      </c>
      <c r="AW280" s="12" t="s">
        <v>29</v>
      </c>
      <c r="AX280" s="12" t="s">
        <v>72</v>
      </c>
      <c r="AY280" s="116" t="s">
        <v>115</v>
      </c>
    </row>
    <row r="281" spans="2:65" s="13" customFormat="1" x14ac:dyDescent="0.2">
      <c r="B281" s="119"/>
      <c r="D281" s="115" t="s">
        <v>123</v>
      </c>
      <c r="E281" s="249" t="s">
        <v>1</v>
      </c>
      <c r="F281" s="250" t="s">
        <v>125</v>
      </c>
      <c r="G281" s="248"/>
      <c r="H281" s="251">
        <v>28</v>
      </c>
      <c r="I281" s="262"/>
      <c r="J281" s="248"/>
      <c r="L281" s="119"/>
      <c r="M281" s="121"/>
      <c r="T281" s="122"/>
      <c r="AT281" s="120" t="s">
        <v>123</v>
      </c>
      <c r="AU281" s="120" t="s">
        <v>82</v>
      </c>
      <c r="AV281" s="13" t="s">
        <v>121</v>
      </c>
      <c r="AW281" s="13" t="s">
        <v>29</v>
      </c>
      <c r="AX281" s="13" t="s">
        <v>80</v>
      </c>
      <c r="AY281" s="120" t="s">
        <v>115</v>
      </c>
    </row>
    <row r="282" spans="2:65" s="1" customFormat="1" ht="24.15" customHeight="1" x14ac:dyDescent="0.2">
      <c r="B282" s="105"/>
      <c r="C282" s="106" t="s">
        <v>356</v>
      </c>
      <c r="D282" s="106" t="s">
        <v>117</v>
      </c>
      <c r="E282" s="236" t="s">
        <v>361</v>
      </c>
      <c r="F282" s="237" t="s">
        <v>362</v>
      </c>
      <c r="G282" s="238" t="s">
        <v>276</v>
      </c>
      <c r="H282" s="239">
        <v>2</v>
      </c>
      <c r="I282" s="259">
        <v>0</v>
      </c>
      <c r="J282" s="240">
        <f>ROUND(I282*H282,2)</f>
        <v>0</v>
      </c>
      <c r="K282" s="107"/>
      <c r="L282" s="26"/>
      <c r="M282" s="108" t="s">
        <v>1</v>
      </c>
      <c r="N282" s="109" t="s">
        <v>37</v>
      </c>
      <c r="O282" s="110">
        <v>10.3</v>
      </c>
      <c r="P282" s="110">
        <f>O282*H282</f>
        <v>20.6</v>
      </c>
      <c r="Q282" s="110">
        <v>0.45937</v>
      </c>
      <c r="R282" s="110">
        <f>Q282*H282</f>
        <v>0.91874</v>
      </c>
      <c r="S282" s="110">
        <v>0</v>
      </c>
      <c r="T282" s="111">
        <f>S282*H282</f>
        <v>0</v>
      </c>
      <c r="AR282" s="112" t="s">
        <v>121</v>
      </c>
      <c r="AT282" s="112" t="s">
        <v>117</v>
      </c>
      <c r="AU282" s="112" t="s">
        <v>82</v>
      </c>
      <c r="AY282" s="15" t="s">
        <v>115</v>
      </c>
      <c r="BE282" s="113">
        <f>IF(N282="základní",J282,0)</f>
        <v>0</v>
      </c>
      <c r="BF282" s="113">
        <f>IF(N282="snížená",J282,0)</f>
        <v>0</v>
      </c>
      <c r="BG282" s="113">
        <f>IF(N282="zákl. přenesená",J282,0)</f>
        <v>0</v>
      </c>
      <c r="BH282" s="113">
        <f>IF(N282="sníž. přenesená",J282,0)</f>
        <v>0</v>
      </c>
      <c r="BI282" s="113">
        <f>IF(N282="nulová",J282,0)</f>
        <v>0</v>
      </c>
      <c r="BJ282" s="15" t="s">
        <v>80</v>
      </c>
      <c r="BK282" s="113">
        <f>ROUND(I282*H282,2)</f>
        <v>0</v>
      </c>
      <c r="BL282" s="15" t="s">
        <v>121</v>
      </c>
      <c r="BM282" s="112" t="s">
        <v>515</v>
      </c>
    </row>
    <row r="283" spans="2:65" s="12" customFormat="1" x14ac:dyDescent="0.2">
      <c r="B283" s="114"/>
      <c r="D283" s="115" t="s">
        <v>123</v>
      </c>
      <c r="E283" s="244" t="s">
        <v>1</v>
      </c>
      <c r="F283" s="245" t="s">
        <v>82</v>
      </c>
      <c r="G283" s="242"/>
      <c r="H283" s="246">
        <v>2</v>
      </c>
      <c r="I283" s="261"/>
      <c r="J283" s="242"/>
      <c r="L283" s="114"/>
      <c r="M283" s="117"/>
      <c r="T283" s="118"/>
      <c r="AT283" s="116" t="s">
        <v>123</v>
      </c>
      <c r="AU283" s="116" t="s">
        <v>82</v>
      </c>
      <c r="AV283" s="12" t="s">
        <v>82</v>
      </c>
      <c r="AW283" s="12" t="s">
        <v>29</v>
      </c>
      <c r="AX283" s="12" t="s">
        <v>72</v>
      </c>
      <c r="AY283" s="116" t="s">
        <v>115</v>
      </c>
    </row>
    <row r="284" spans="2:65" s="13" customFormat="1" x14ac:dyDescent="0.2">
      <c r="B284" s="119"/>
      <c r="D284" s="115" t="s">
        <v>123</v>
      </c>
      <c r="E284" s="249" t="s">
        <v>1</v>
      </c>
      <c r="F284" s="250" t="s">
        <v>125</v>
      </c>
      <c r="G284" s="248"/>
      <c r="H284" s="251">
        <v>2</v>
      </c>
      <c r="I284" s="262"/>
      <c r="J284" s="248"/>
      <c r="L284" s="119"/>
      <c r="M284" s="121"/>
      <c r="T284" s="122"/>
      <c r="AT284" s="120" t="s">
        <v>123</v>
      </c>
      <c r="AU284" s="120" t="s">
        <v>82</v>
      </c>
      <c r="AV284" s="13" t="s">
        <v>121</v>
      </c>
      <c r="AW284" s="13" t="s">
        <v>29</v>
      </c>
      <c r="AX284" s="13" t="s">
        <v>80</v>
      </c>
      <c r="AY284" s="120" t="s">
        <v>115</v>
      </c>
    </row>
    <row r="285" spans="2:65" s="1" customFormat="1" ht="16.5" customHeight="1" x14ac:dyDescent="0.2">
      <c r="B285" s="105"/>
      <c r="C285" s="106" t="s">
        <v>360</v>
      </c>
      <c r="D285" s="106" t="s">
        <v>117</v>
      </c>
      <c r="E285" s="236" t="s">
        <v>365</v>
      </c>
      <c r="F285" s="237" t="s">
        <v>366</v>
      </c>
      <c r="G285" s="238" t="s">
        <v>276</v>
      </c>
      <c r="H285" s="239">
        <v>3</v>
      </c>
      <c r="I285" s="259">
        <v>0</v>
      </c>
      <c r="J285" s="240">
        <f>ROUND(I285*H285,2)</f>
        <v>0</v>
      </c>
      <c r="K285" s="107"/>
      <c r="L285" s="26"/>
      <c r="M285" s="108" t="s">
        <v>1</v>
      </c>
      <c r="N285" s="109" t="s">
        <v>37</v>
      </c>
      <c r="O285" s="110">
        <v>0.77200000000000002</v>
      </c>
      <c r="P285" s="110">
        <f>O285*H285</f>
        <v>2.3159999999999998</v>
      </c>
      <c r="Q285" s="110">
        <v>0</v>
      </c>
      <c r="R285" s="110">
        <f>Q285*H285</f>
        <v>0</v>
      </c>
      <c r="S285" s="110">
        <v>0</v>
      </c>
      <c r="T285" s="111">
        <f>S285*H285</f>
        <v>0</v>
      </c>
      <c r="AR285" s="112" t="s">
        <v>121</v>
      </c>
      <c r="AT285" s="112" t="s">
        <v>117</v>
      </c>
      <c r="AU285" s="112" t="s">
        <v>82</v>
      </c>
      <c r="AY285" s="15" t="s">
        <v>115</v>
      </c>
      <c r="BE285" s="113">
        <f>IF(N285="základní",J285,0)</f>
        <v>0</v>
      </c>
      <c r="BF285" s="113">
        <f>IF(N285="snížená",J285,0)</f>
        <v>0</v>
      </c>
      <c r="BG285" s="113">
        <f>IF(N285="zákl. přenesená",J285,0)</f>
        <v>0</v>
      </c>
      <c r="BH285" s="113">
        <f>IF(N285="sníž. přenesená",J285,0)</f>
        <v>0</v>
      </c>
      <c r="BI285" s="113">
        <f>IF(N285="nulová",J285,0)</f>
        <v>0</v>
      </c>
      <c r="BJ285" s="15" t="s">
        <v>80</v>
      </c>
      <c r="BK285" s="113">
        <f>ROUND(I285*H285,2)</f>
        <v>0</v>
      </c>
      <c r="BL285" s="15" t="s">
        <v>121</v>
      </c>
      <c r="BM285" s="112" t="s">
        <v>516</v>
      </c>
    </row>
    <row r="286" spans="2:65" s="12" customFormat="1" x14ac:dyDescent="0.2">
      <c r="B286" s="114"/>
      <c r="D286" s="115" t="s">
        <v>123</v>
      </c>
      <c r="E286" s="244" t="s">
        <v>1</v>
      </c>
      <c r="F286" s="245" t="s">
        <v>133</v>
      </c>
      <c r="G286" s="242"/>
      <c r="H286" s="246">
        <v>3</v>
      </c>
      <c r="I286" s="261"/>
      <c r="J286" s="242"/>
      <c r="L286" s="114"/>
      <c r="M286" s="117"/>
      <c r="T286" s="118"/>
      <c r="AT286" s="116" t="s">
        <v>123</v>
      </c>
      <c r="AU286" s="116" t="s">
        <v>82</v>
      </c>
      <c r="AV286" s="12" t="s">
        <v>82</v>
      </c>
      <c r="AW286" s="12" t="s">
        <v>29</v>
      </c>
      <c r="AX286" s="12" t="s">
        <v>72</v>
      </c>
      <c r="AY286" s="116" t="s">
        <v>115</v>
      </c>
    </row>
    <row r="287" spans="2:65" s="13" customFormat="1" x14ac:dyDescent="0.2">
      <c r="B287" s="119"/>
      <c r="D287" s="115" t="s">
        <v>123</v>
      </c>
      <c r="E287" s="249" t="s">
        <v>1</v>
      </c>
      <c r="F287" s="250" t="s">
        <v>125</v>
      </c>
      <c r="G287" s="248"/>
      <c r="H287" s="251">
        <v>3</v>
      </c>
      <c r="I287" s="262"/>
      <c r="J287" s="248"/>
      <c r="L287" s="119"/>
      <c r="M287" s="121"/>
      <c r="T287" s="122"/>
      <c r="AT287" s="120" t="s">
        <v>123</v>
      </c>
      <c r="AU287" s="120" t="s">
        <v>82</v>
      </c>
      <c r="AV287" s="13" t="s">
        <v>121</v>
      </c>
      <c r="AW287" s="13" t="s">
        <v>29</v>
      </c>
      <c r="AX287" s="13" t="s">
        <v>80</v>
      </c>
      <c r="AY287" s="120" t="s">
        <v>115</v>
      </c>
    </row>
    <row r="288" spans="2:65" s="1" customFormat="1" ht="24.15" customHeight="1" x14ac:dyDescent="0.2">
      <c r="B288" s="105"/>
      <c r="C288" s="124" t="s">
        <v>364</v>
      </c>
      <c r="D288" s="124" t="s">
        <v>224</v>
      </c>
      <c r="E288" s="254" t="s">
        <v>517</v>
      </c>
      <c r="F288" s="255" t="s">
        <v>374</v>
      </c>
      <c r="G288" s="256" t="s">
        <v>276</v>
      </c>
      <c r="H288" s="257">
        <v>1</v>
      </c>
      <c r="I288" s="264">
        <v>0</v>
      </c>
      <c r="J288" s="258">
        <f>ROUND(I288*H288,2)</f>
        <v>0</v>
      </c>
      <c r="K288" s="125"/>
      <c r="L288" s="126"/>
      <c r="M288" s="127" t="s">
        <v>1</v>
      </c>
      <c r="N288" s="128" t="s">
        <v>37</v>
      </c>
      <c r="O288" s="110">
        <v>0</v>
      </c>
      <c r="P288" s="110">
        <f>O288*H288</f>
        <v>0</v>
      </c>
      <c r="Q288" s="110">
        <v>6.0000000000000001E-3</v>
      </c>
      <c r="R288" s="110">
        <f>Q288*H288</f>
        <v>6.0000000000000001E-3</v>
      </c>
      <c r="S288" s="110">
        <v>0</v>
      </c>
      <c r="T288" s="111">
        <f>S288*H288</f>
        <v>0</v>
      </c>
      <c r="AR288" s="112" t="s">
        <v>161</v>
      </c>
      <c r="AT288" s="112" t="s">
        <v>224</v>
      </c>
      <c r="AU288" s="112" t="s">
        <v>82</v>
      </c>
      <c r="AY288" s="15" t="s">
        <v>115</v>
      </c>
      <c r="BE288" s="113">
        <f>IF(N288="základní",J288,0)</f>
        <v>0</v>
      </c>
      <c r="BF288" s="113">
        <f>IF(N288="snížená",J288,0)</f>
        <v>0</v>
      </c>
      <c r="BG288" s="113">
        <f>IF(N288="zákl. přenesená",J288,0)</f>
        <v>0</v>
      </c>
      <c r="BH288" s="113">
        <f>IF(N288="sníž. přenesená",J288,0)</f>
        <v>0</v>
      </c>
      <c r="BI288" s="113">
        <f>IF(N288="nulová",J288,0)</f>
        <v>0</v>
      </c>
      <c r="BJ288" s="15" t="s">
        <v>80</v>
      </c>
      <c r="BK288" s="113">
        <f>ROUND(I288*H288,2)</f>
        <v>0</v>
      </c>
      <c r="BL288" s="15" t="s">
        <v>121</v>
      </c>
      <c r="BM288" s="112" t="s">
        <v>518</v>
      </c>
    </row>
    <row r="289" spans="2:65" s="12" customFormat="1" x14ac:dyDescent="0.2">
      <c r="B289" s="114"/>
      <c r="D289" s="115" t="s">
        <v>123</v>
      </c>
      <c r="E289" s="244" t="s">
        <v>1</v>
      </c>
      <c r="F289" s="245" t="s">
        <v>80</v>
      </c>
      <c r="G289" s="242"/>
      <c r="H289" s="246">
        <v>1</v>
      </c>
      <c r="I289" s="261"/>
      <c r="J289" s="242"/>
      <c r="L289" s="114"/>
      <c r="M289" s="117"/>
      <c r="T289" s="118"/>
      <c r="AT289" s="116" t="s">
        <v>123</v>
      </c>
      <c r="AU289" s="116" t="s">
        <v>82</v>
      </c>
      <c r="AV289" s="12" t="s">
        <v>82</v>
      </c>
      <c r="AW289" s="12" t="s">
        <v>29</v>
      </c>
      <c r="AX289" s="12" t="s">
        <v>72</v>
      </c>
      <c r="AY289" s="116" t="s">
        <v>115</v>
      </c>
    </row>
    <row r="290" spans="2:65" s="13" customFormat="1" x14ac:dyDescent="0.2">
      <c r="B290" s="119"/>
      <c r="D290" s="115" t="s">
        <v>123</v>
      </c>
      <c r="E290" s="249" t="s">
        <v>1</v>
      </c>
      <c r="F290" s="250" t="s">
        <v>125</v>
      </c>
      <c r="G290" s="248"/>
      <c r="H290" s="251">
        <v>1</v>
      </c>
      <c r="I290" s="262"/>
      <c r="J290" s="248"/>
      <c r="L290" s="119"/>
      <c r="M290" s="121"/>
      <c r="T290" s="122"/>
      <c r="AT290" s="120" t="s">
        <v>123</v>
      </c>
      <c r="AU290" s="120" t="s">
        <v>82</v>
      </c>
      <c r="AV290" s="13" t="s">
        <v>121</v>
      </c>
      <c r="AW290" s="13" t="s">
        <v>29</v>
      </c>
      <c r="AX290" s="13" t="s">
        <v>80</v>
      </c>
      <c r="AY290" s="120" t="s">
        <v>115</v>
      </c>
    </row>
    <row r="291" spans="2:65" s="1" customFormat="1" ht="24.15" customHeight="1" x14ac:dyDescent="0.2">
      <c r="B291" s="105"/>
      <c r="C291" s="124" t="s">
        <v>368</v>
      </c>
      <c r="D291" s="124" t="s">
        <v>224</v>
      </c>
      <c r="E291" s="254" t="s">
        <v>519</v>
      </c>
      <c r="F291" s="255" t="s">
        <v>520</v>
      </c>
      <c r="G291" s="256" t="s">
        <v>276</v>
      </c>
      <c r="H291" s="257">
        <v>1</v>
      </c>
      <c r="I291" s="264">
        <v>0</v>
      </c>
      <c r="J291" s="258">
        <f>ROUND(I291*H291,2)</f>
        <v>0</v>
      </c>
      <c r="K291" s="125"/>
      <c r="L291" s="126"/>
      <c r="M291" s="127" t="s">
        <v>1</v>
      </c>
      <c r="N291" s="128" t="s">
        <v>37</v>
      </c>
      <c r="O291" s="110">
        <v>0</v>
      </c>
      <c r="P291" s="110">
        <f>O291*H291</f>
        <v>0</v>
      </c>
      <c r="Q291" s="110">
        <v>6.0000000000000001E-3</v>
      </c>
      <c r="R291" s="110">
        <f>Q291*H291</f>
        <v>6.0000000000000001E-3</v>
      </c>
      <c r="S291" s="110">
        <v>0</v>
      </c>
      <c r="T291" s="111">
        <f>S291*H291</f>
        <v>0</v>
      </c>
      <c r="AR291" s="112" t="s">
        <v>161</v>
      </c>
      <c r="AT291" s="112" t="s">
        <v>224</v>
      </c>
      <c r="AU291" s="112" t="s">
        <v>82</v>
      </c>
      <c r="AY291" s="15" t="s">
        <v>115</v>
      </c>
      <c r="BE291" s="113">
        <f>IF(N291="základní",J291,0)</f>
        <v>0</v>
      </c>
      <c r="BF291" s="113">
        <f>IF(N291="snížená",J291,0)</f>
        <v>0</v>
      </c>
      <c r="BG291" s="113">
        <f>IF(N291="zákl. přenesená",J291,0)</f>
        <v>0</v>
      </c>
      <c r="BH291" s="113">
        <f>IF(N291="sníž. přenesená",J291,0)</f>
        <v>0</v>
      </c>
      <c r="BI291" s="113">
        <f>IF(N291="nulová",J291,0)</f>
        <v>0</v>
      </c>
      <c r="BJ291" s="15" t="s">
        <v>80</v>
      </c>
      <c r="BK291" s="113">
        <f>ROUND(I291*H291,2)</f>
        <v>0</v>
      </c>
      <c r="BL291" s="15" t="s">
        <v>121</v>
      </c>
      <c r="BM291" s="112" t="s">
        <v>521</v>
      </c>
    </row>
    <row r="292" spans="2:65" s="12" customFormat="1" x14ac:dyDescent="0.2">
      <c r="B292" s="114"/>
      <c r="D292" s="115" t="s">
        <v>123</v>
      </c>
      <c r="E292" s="244" t="s">
        <v>1</v>
      </c>
      <c r="F292" s="245" t="s">
        <v>80</v>
      </c>
      <c r="G292" s="242"/>
      <c r="H292" s="246">
        <v>1</v>
      </c>
      <c r="I292" s="261"/>
      <c r="J292" s="242"/>
      <c r="L292" s="114"/>
      <c r="M292" s="117"/>
      <c r="T292" s="118"/>
      <c r="AT292" s="116" t="s">
        <v>123</v>
      </c>
      <c r="AU292" s="116" t="s">
        <v>82</v>
      </c>
      <c r="AV292" s="12" t="s">
        <v>82</v>
      </c>
      <c r="AW292" s="12" t="s">
        <v>29</v>
      </c>
      <c r="AX292" s="12" t="s">
        <v>72</v>
      </c>
      <c r="AY292" s="116" t="s">
        <v>115</v>
      </c>
    </row>
    <row r="293" spans="2:65" s="13" customFormat="1" x14ac:dyDescent="0.2">
      <c r="B293" s="119"/>
      <c r="D293" s="115" t="s">
        <v>123</v>
      </c>
      <c r="E293" s="249" t="s">
        <v>1</v>
      </c>
      <c r="F293" s="250" t="s">
        <v>125</v>
      </c>
      <c r="G293" s="248"/>
      <c r="H293" s="251">
        <v>1</v>
      </c>
      <c r="I293" s="262"/>
      <c r="J293" s="248"/>
      <c r="L293" s="119"/>
      <c r="M293" s="121"/>
      <c r="T293" s="122"/>
      <c r="AT293" s="120" t="s">
        <v>123</v>
      </c>
      <c r="AU293" s="120" t="s">
        <v>82</v>
      </c>
      <c r="AV293" s="13" t="s">
        <v>121</v>
      </c>
      <c r="AW293" s="13" t="s">
        <v>29</v>
      </c>
      <c r="AX293" s="13" t="s">
        <v>80</v>
      </c>
      <c r="AY293" s="120" t="s">
        <v>115</v>
      </c>
    </row>
    <row r="294" spans="2:65" s="1" customFormat="1" ht="16.5" customHeight="1" x14ac:dyDescent="0.2">
      <c r="B294" s="105"/>
      <c r="C294" s="106" t="s">
        <v>372</v>
      </c>
      <c r="D294" s="106" t="s">
        <v>117</v>
      </c>
      <c r="E294" s="236" t="s">
        <v>377</v>
      </c>
      <c r="F294" s="237" t="s">
        <v>378</v>
      </c>
      <c r="G294" s="238" t="s">
        <v>276</v>
      </c>
      <c r="H294" s="239">
        <v>2</v>
      </c>
      <c r="I294" s="259">
        <v>0</v>
      </c>
      <c r="J294" s="240">
        <f>ROUND(I294*H294,2)</f>
        <v>0</v>
      </c>
      <c r="K294" s="107"/>
      <c r="L294" s="26"/>
      <c r="M294" s="108" t="s">
        <v>1</v>
      </c>
      <c r="N294" s="109" t="s">
        <v>37</v>
      </c>
      <c r="O294" s="110">
        <v>0.86299999999999999</v>
      </c>
      <c r="P294" s="110">
        <f>O294*H294</f>
        <v>1.726</v>
      </c>
      <c r="Q294" s="110">
        <v>0</v>
      </c>
      <c r="R294" s="110">
        <f>Q294*H294</f>
        <v>0</v>
      </c>
      <c r="S294" s="110">
        <v>0</v>
      </c>
      <c r="T294" s="111">
        <f>S294*H294</f>
        <v>0</v>
      </c>
      <c r="AR294" s="112" t="s">
        <v>121</v>
      </c>
      <c r="AT294" s="112" t="s">
        <v>117</v>
      </c>
      <c r="AU294" s="112" t="s">
        <v>82</v>
      </c>
      <c r="AY294" s="15" t="s">
        <v>115</v>
      </c>
      <c r="BE294" s="113">
        <f>IF(N294="základní",J294,0)</f>
        <v>0</v>
      </c>
      <c r="BF294" s="113">
        <f>IF(N294="snížená",J294,0)</f>
        <v>0</v>
      </c>
      <c r="BG294" s="113">
        <f>IF(N294="zákl. přenesená",J294,0)</f>
        <v>0</v>
      </c>
      <c r="BH294" s="113">
        <f>IF(N294="sníž. přenesená",J294,0)</f>
        <v>0</v>
      </c>
      <c r="BI294" s="113">
        <f>IF(N294="nulová",J294,0)</f>
        <v>0</v>
      </c>
      <c r="BJ294" s="15" t="s">
        <v>80</v>
      </c>
      <c r="BK294" s="113">
        <f>ROUND(I294*H294,2)</f>
        <v>0</v>
      </c>
      <c r="BL294" s="15" t="s">
        <v>121</v>
      </c>
      <c r="BM294" s="112" t="s">
        <v>522</v>
      </c>
    </row>
    <row r="295" spans="2:65" s="12" customFormat="1" x14ac:dyDescent="0.2">
      <c r="B295" s="114"/>
      <c r="D295" s="115" t="s">
        <v>123</v>
      </c>
      <c r="E295" s="244" t="s">
        <v>1</v>
      </c>
      <c r="F295" s="245" t="s">
        <v>82</v>
      </c>
      <c r="G295" s="242"/>
      <c r="H295" s="246">
        <v>2</v>
      </c>
      <c r="I295" s="261"/>
      <c r="J295" s="242"/>
      <c r="L295" s="114"/>
      <c r="M295" s="117"/>
      <c r="T295" s="118"/>
      <c r="AT295" s="116" t="s">
        <v>123</v>
      </c>
      <c r="AU295" s="116" t="s">
        <v>82</v>
      </c>
      <c r="AV295" s="12" t="s">
        <v>82</v>
      </c>
      <c r="AW295" s="12" t="s">
        <v>29</v>
      </c>
      <c r="AX295" s="12" t="s">
        <v>72</v>
      </c>
      <c r="AY295" s="116" t="s">
        <v>115</v>
      </c>
    </row>
    <row r="296" spans="2:65" s="13" customFormat="1" x14ac:dyDescent="0.2">
      <c r="B296" s="119"/>
      <c r="D296" s="115" t="s">
        <v>123</v>
      </c>
      <c r="E296" s="249" t="s">
        <v>1</v>
      </c>
      <c r="F296" s="250" t="s">
        <v>125</v>
      </c>
      <c r="G296" s="248"/>
      <c r="H296" s="251">
        <v>2</v>
      </c>
      <c r="I296" s="262"/>
      <c r="J296" s="248"/>
      <c r="L296" s="119"/>
      <c r="M296" s="121"/>
      <c r="T296" s="122"/>
      <c r="AT296" s="120" t="s">
        <v>123</v>
      </c>
      <c r="AU296" s="120" t="s">
        <v>82</v>
      </c>
      <c r="AV296" s="13" t="s">
        <v>121</v>
      </c>
      <c r="AW296" s="13" t="s">
        <v>29</v>
      </c>
      <c r="AX296" s="13" t="s">
        <v>80</v>
      </c>
      <c r="AY296" s="120" t="s">
        <v>115</v>
      </c>
    </row>
    <row r="297" spans="2:65" s="1" customFormat="1" ht="24.15" customHeight="1" x14ac:dyDescent="0.2">
      <c r="B297" s="105"/>
      <c r="C297" s="124" t="s">
        <v>376</v>
      </c>
      <c r="D297" s="124" t="s">
        <v>224</v>
      </c>
      <c r="E297" s="254" t="s">
        <v>523</v>
      </c>
      <c r="F297" s="255" t="s">
        <v>524</v>
      </c>
      <c r="G297" s="256" t="s">
        <v>276</v>
      </c>
      <c r="H297" s="257">
        <v>1</v>
      </c>
      <c r="I297" s="264">
        <v>0</v>
      </c>
      <c r="J297" s="258">
        <f>ROUND(I297*H297,2)</f>
        <v>0</v>
      </c>
      <c r="K297" s="125"/>
      <c r="L297" s="126"/>
      <c r="M297" s="127" t="s">
        <v>1</v>
      </c>
      <c r="N297" s="128" t="s">
        <v>37</v>
      </c>
      <c r="O297" s="110">
        <v>0</v>
      </c>
      <c r="P297" s="110">
        <f>O297*H297</f>
        <v>0</v>
      </c>
      <c r="Q297" s="110">
        <v>1.7000000000000001E-2</v>
      </c>
      <c r="R297" s="110">
        <f>Q297*H297</f>
        <v>1.7000000000000001E-2</v>
      </c>
      <c r="S297" s="110">
        <v>0</v>
      </c>
      <c r="T297" s="111">
        <f>S297*H297</f>
        <v>0</v>
      </c>
      <c r="AR297" s="112" t="s">
        <v>161</v>
      </c>
      <c r="AT297" s="112" t="s">
        <v>224</v>
      </c>
      <c r="AU297" s="112" t="s">
        <v>82</v>
      </c>
      <c r="AY297" s="15" t="s">
        <v>115</v>
      </c>
      <c r="BE297" s="113">
        <f>IF(N297="základní",J297,0)</f>
        <v>0</v>
      </c>
      <c r="BF297" s="113">
        <f>IF(N297="snížená",J297,0)</f>
        <v>0</v>
      </c>
      <c r="BG297" s="113">
        <f>IF(N297="zákl. přenesená",J297,0)</f>
        <v>0</v>
      </c>
      <c r="BH297" s="113">
        <f>IF(N297="sníž. přenesená",J297,0)</f>
        <v>0</v>
      </c>
      <c r="BI297" s="113">
        <f>IF(N297="nulová",J297,0)</f>
        <v>0</v>
      </c>
      <c r="BJ297" s="15" t="s">
        <v>80</v>
      </c>
      <c r="BK297" s="113">
        <f>ROUND(I297*H297,2)</f>
        <v>0</v>
      </c>
      <c r="BL297" s="15" t="s">
        <v>121</v>
      </c>
      <c r="BM297" s="112" t="s">
        <v>525</v>
      </c>
    </row>
    <row r="298" spans="2:65" s="12" customFormat="1" x14ac:dyDescent="0.2">
      <c r="B298" s="114"/>
      <c r="D298" s="115" t="s">
        <v>123</v>
      </c>
      <c r="E298" s="244" t="s">
        <v>1</v>
      </c>
      <c r="F298" s="245" t="s">
        <v>80</v>
      </c>
      <c r="G298" s="242"/>
      <c r="H298" s="246">
        <v>1</v>
      </c>
      <c r="I298" s="261"/>
      <c r="J298" s="242"/>
      <c r="L298" s="114"/>
      <c r="M298" s="117"/>
      <c r="T298" s="118"/>
      <c r="AT298" s="116" t="s">
        <v>123</v>
      </c>
      <c r="AU298" s="116" t="s">
        <v>82</v>
      </c>
      <c r="AV298" s="12" t="s">
        <v>82</v>
      </c>
      <c r="AW298" s="12" t="s">
        <v>29</v>
      </c>
      <c r="AX298" s="12" t="s">
        <v>72</v>
      </c>
      <c r="AY298" s="116" t="s">
        <v>115</v>
      </c>
    </row>
    <row r="299" spans="2:65" s="13" customFormat="1" x14ac:dyDescent="0.2">
      <c r="B299" s="119"/>
      <c r="D299" s="115" t="s">
        <v>123</v>
      </c>
      <c r="E299" s="249" t="s">
        <v>1</v>
      </c>
      <c r="F299" s="250" t="s">
        <v>125</v>
      </c>
      <c r="G299" s="248"/>
      <c r="H299" s="251">
        <v>1</v>
      </c>
      <c r="I299" s="262"/>
      <c r="J299" s="248"/>
      <c r="L299" s="119"/>
      <c r="M299" s="121"/>
      <c r="T299" s="122"/>
      <c r="AT299" s="120" t="s">
        <v>123</v>
      </c>
      <c r="AU299" s="120" t="s">
        <v>82</v>
      </c>
      <c r="AV299" s="13" t="s">
        <v>121</v>
      </c>
      <c r="AW299" s="13" t="s">
        <v>29</v>
      </c>
      <c r="AX299" s="13" t="s">
        <v>80</v>
      </c>
      <c r="AY299" s="120" t="s">
        <v>115</v>
      </c>
    </row>
    <row r="300" spans="2:65" s="1" customFormat="1" ht="16.5" customHeight="1" x14ac:dyDescent="0.2">
      <c r="B300" s="105"/>
      <c r="C300" s="106" t="s">
        <v>380</v>
      </c>
      <c r="D300" s="106" t="s">
        <v>117</v>
      </c>
      <c r="E300" s="236" t="s">
        <v>526</v>
      </c>
      <c r="F300" s="237" t="s">
        <v>527</v>
      </c>
      <c r="G300" s="238" t="s">
        <v>276</v>
      </c>
      <c r="H300" s="239">
        <v>1</v>
      </c>
      <c r="I300" s="259">
        <v>0</v>
      </c>
      <c r="J300" s="240">
        <f>ROUND(I300*H300,2)</f>
        <v>0</v>
      </c>
      <c r="K300" s="107"/>
      <c r="L300" s="26"/>
      <c r="M300" s="108" t="s">
        <v>1</v>
      </c>
      <c r="N300" s="109" t="s">
        <v>37</v>
      </c>
      <c r="O300" s="110">
        <v>1.1819999999999999</v>
      </c>
      <c r="P300" s="110">
        <f>O300*H300</f>
        <v>1.1819999999999999</v>
      </c>
      <c r="Q300" s="110">
        <v>0</v>
      </c>
      <c r="R300" s="110">
        <f>Q300*H300</f>
        <v>0</v>
      </c>
      <c r="S300" s="110">
        <v>0</v>
      </c>
      <c r="T300" s="111">
        <f>S300*H300</f>
        <v>0</v>
      </c>
      <c r="AR300" s="112" t="s">
        <v>121</v>
      </c>
      <c r="AT300" s="112" t="s">
        <v>117</v>
      </c>
      <c r="AU300" s="112" t="s">
        <v>82</v>
      </c>
      <c r="AY300" s="15" t="s">
        <v>115</v>
      </c>
      <c r="BE300" s="113">
        <f>IF(N300="základní",J300,0)</f>
        <v>0</v>
      </c>
      <c r="BF300" s="113">
        <f>IF(N300="snížená",J300,0)</f>
        <v>0</v>
      </c>
      <c r="BG300" s="113">
        <f>IF(N300="zákl. přenesená",J300,0)</f>
        <v>0</v>
      </c>
      <c r="BH300" s="113">
        <f>IF(N300="sníž. přenesená",J300,0)</f>
        <v>0</v>
      </c>
      <c r="BI300" s="113">
        <f>IF(N300="nulová",J300,0)</f>
        <v>0</v>
      </c>
      <c r="BJ300" s="15" t="s">
        <v>80</v>
      </c>
      <c r="BK300" s="113">
        <f>ROUND(I300*H300,2)</f>
        <v>0</v>
      </c>
      <c r="BL300" s="15" t="s">
        <v>121</v>
      </c>
      <c r="BM300" s="112" t="s">
        <v>528</v>
      </c>
    </row>
    <row r="301" spans="2:65" s="12" customFormat="1" x14ac:dyDescent="0.2">
      <c r="B301" s="114"/>
      <c r="D301" s="115" t="s">
        <v>123</v>
      </c>
      <c r="E301" s="244" t="s">
        <v>1</v>
      </c>
      <c r="F301" s="245" t="s">
        <v>80</v>
      </c>
      <c r="G301" s="242"/>
      <c r="H301" s="246">
        <v>1</v>
      </c>
      <c r="I301" s="261"/>
      <c r="J301" s="242"/>
      <c r="L301" s="114"/>
      <c r="M301" s="117"/>
      <c r="T301" s="118"/>
      <c r="AT301" s="116" t="s">
        <v>123</v>
      </c>
      <c r="AU301" s="116" t="s">
        <v>82</v>
      </c>
      <c r="AV301" s="12" t="s">
        <v>82</v>
      </c>
      <c r="AW301" s="12" t="s">
        <v>29</v>
      </c>
      <c r="AX301" s="12" t="s">
        <v>72</v>
      </c>
      <c r="AY301" s="116" t="s">
        <v>115</v>
      </c>
    </row>
    <row r="302" spans="2:65" s="13" customFormat="1" x14ac:dyDescent="0.2">
      <c r="B302" s="119"/>
      <c r="D302" s="115" t="s">
        <v>123</v>
      </c>
      <c r="E302" s="249" t="s">
        <v>1</v>
      </c>
      <c r="F302" s="250" t="s">
        <v>125</v>
      </c>
      <c r="G302" s="248"/>
      <c r="H302" s="251">
        <v>1</v>
      </c>
      <c r="I302" s="262"/>
      <c r="J302" s="248"/>
      <c r="L302" s="119"/>
      <c r="M302" s="121"/>
      <c r="T302" s="122"/>
      <c r="AT302" s="120" t="s">
        <v>123</v>
      </c>
      <c r="AU302" s="120" t="s">
        <v>82</v>
      </c>
      <c r="AV302" s="13" t="s">
        <v>121</v>
      </c>
      <c r="AW302" s="13" t="s">
        <v>29</v>
      </c>
      <c r="AX302" s="13" t="s">
        <v>80</v>
      </c>
      <c r="AY302" s="120" t="s">
        <v>115</v>
      </c>
    </row>
    <row r="303" spans="2:65" s="1" customFormat="1" ht="34.5" x14ac:dyDescent="0.2">
      <c r="B303" s="105"/>
      <c r="C303" s="106">
        <v>57</v>
      </c>
      <c r="D303" s="106" t="s">
        <v>117</v>
      </c>
      <c r="E303" s="236" t="s">
        <v>538</v>
      </c>
      <c r="F303" s="237" t="s">
        <v>539</v>
      </c>
      <c r="G303" s="238" t="s">
        <v>276</v>
      </c>
      <c r="H303" s="239">
        <v>6</v>
      </c>
      <c r="I303" s="259">
        <v>0</v>
      </c>
      <c r="J303" s="240">
        <f>ROUND(I303*H303,2)</f>
        <v>0</v>
      </c>
      <c r="K303" s="107"/>
      <c r="L303" s="26"/>
      <c r="M303" s="108" t="s">
        <v>1</v>
      </c>
      <c r="N303" s="109" t="s">
        <v>37</v>
      </c>
      <c r="O303" s="110">
        <v>1.1819999999999999</v>
      </c>
      <c r="P303" s="110">
        <f>O303*H303</f>
        <v>7.0919999999999996</v>
      </c>
      <c r="Q303" s="110">
        <v>0</v>
      </c>
      <c r="R303" s="110">
        <f>Q303*H303</f>
        <v>0</v>
      </c>
      <c r="S303" s="110">
        <v>0</v>
      </c>
      <c r="T303" s="111">
        <f>S303*H303</f>
        <v>0</v>
      </c>
      <c r="AR303" s="112" t="s">
        <v>121</v>
      </c>
      <c r="AT303" s="112" t="s">
        <v>117</v>
      </c>
      <c r="AU303" s="112" t="s">
        <v>82</v>
      </c>
      <c r="AY303" s="15" t="s">
        <v>115</v>
      </c>
      <c r="BE303" s="113">
        <f>IF(N303="základní",J303,0)</f>
        <v>0</v>
      </c>
      <c r="BF303" s="113">
        <f>IF(N303="snížená",J303,0)</f>
        <v>0</v>
      </c>
      <c r="BG303" s="113">
        <f>IF(N303="zákl. přenesená",J303,0)</f>
        <v>0</v>
      </c>
      <c r="BH303" s="113">
        <f>IF(N303="sníž. přenesená",J303,0)</f>
        <v>0</v>
      </c>
      <c r="BI303" s="113">
        <f>IF(N303="nulová",J303,0)</f>
        <v>0</v>
      </c>
      <c r="BJ303" s="15" t="s">
        <v>80</v>
      </c>
      <c r="BK303" s="113">
        <f>ROUND(I303*H303,2)</f>
        <v>0</v>
      </c>
      <c r="BL303" s="15" t="s">
        <v>121</v>
      </c>
      <c r="BM303" s="112" t="s">
        <v>528</v>
      </c>
    </row>
    <row r="304" spans="2:65" s="12" customFormat="1" x14ac:dyDescent="0.2">
      <c r="B304" s="114"/>
      <c r="D304" s="115" t="s">
        <v>123</v>
      </c>
      <c r="E304" s="244" t="s">
        <v>1</v>
      </c>
      <c r="F304" s="245">
        <v>6</v>
      </c>
      <c r="G304" s="242"/>
      <c r="H304" s="246">
        <v>1</v>
      </c>
      <c r="I304" s="261"/>
      <c r="J304" s="242"/>
      <c r="L304" s="114"/>
      <c r="M304" s="117"/>
      <c r="T304" s="118"/>
      <c r="AT304" s="116" t="s">
        <v>123</v>
      </c>
      <c r="AU304" s="116" t="s">
        <v>82</v>
      </c>
      <c r="AV304" s="12" t="s">
        <v>82</v>
      </c>
      <c r="AW304" s="12" t="s">
        <v>29</v>
      </c>
      <c r="AX304" s="12" t="s">
        <v>72</v>
      </c>
      <c r="AY304" s="116" t="s">
        <v>115</v>
      </c>
    </row>
    <row r="305" spans="2:65" s="13" customFormat="1" x14ac:dyDescent="0.2">
      <c r="B305" s="119"/>
      <c r="D305" s="115" t="s">
        <v>123</v>
      </c>
      <c r="E305" s="249" t="s">
        <v>1</v>
      </c>
      <c r="F305" s="250" t="s">
        <v>125</v>
      </c>
      <c r="G305" s="248"/>
      <c r="H305" s="251">
        <v>1</v>
      </c>
      <c r="I305" s="262"/>
      <c r="J305" s="248"/>
      <c r="L305" s="119"/>
      <c r="M305" s="121"/>
      <c r="T305" s="122"/>
      <c r="AT305" s="120" t="s">
        <v>123</v>
      </c>
      <c r="AU305" s="120" t="s">
        <v>82</v>
      </c>
      <c r="AV305" s="13" t="s">
        <v>121</v>
      </c>
      <c r="AW305" s="13" t="s">
        <v>29</v>
      </c>
      <c r="AX305" s="13" t="s">
        <v>80</v>
      </c>
      <c r="AY305" s="120" t="s">
        <v>115</v>
      </c>
    </row>
    <row r="306" spans="2:65" s="1" customFormat="1" ht="24.15" customHeight="1" x14ac:dyDescent="0.2">
      <c r="B306" s="105"/>
      <c r="C306" s="124">
        <v>58</v>
      </c>
      <c r="D306" s="124" t="s">
        <v>224</v>
      </c>
      <c r="E306" s="254" t="s">
        <v>529</v>
      </c>
      <c r="F306" s="255" t="s">
        <v>530</v>
      </c>
      <c r="G306" s="256" t="s">
        <v>337</v>
      </c>
      <c r="H306" s="257">
        <v>28.42</v>
      </c>
      <c r="I306" s="264">
        <v>0</v>
      </c>
      <c r="J306" s="258">
        <f>ROUND(I306*H306,2)</f>
        <v>0</v>
      </c>
      <c r="K306" s="125"/>
      <c r="L306" s="126"/>
      <c r="M306" s="127" t="s">
        <v>1</v>
      </c>
      <c r="N306" s="128" t="s">
        <v>37</v>
      </c>
      <c r="O306" s="110">
        <v>0</v>
      </c>
      <c r="P306" s="110">
        <f>O306*H306</f>
        <v>0</v>
      </c>
      <c r="Q306" s="110">
        <v>1.0200000000000001E-2</v>
      </c>
      <c r="R306" s="110">
        <f>Q306*H306</f>
        <v>0.28988400000000003</v>
      </c>
      <c r="S306" s="110">
        <v>0</v>
      </c>
      <c r="T306" s="111">
        <f>S306*H306</f>
        <v>0</v>
      </c>
      <c r="AR306" s="112" t="s">
        <v>161</v>
      </c>
      <c r="AT306" s="112" t="s">
        <v>224</v>
      </c>
      <c r="AU306" s="112" t="s">
        <v>82</v>
      </c>
      <c r="AY306" s="15" t="s">
        <v>115</v>
      </c>
      <c r="BE306" s="113">
        <f>IF(N306="základní",J306,0)</f>
        <v>0</v>
      </c>
      <c r="BF306" s="113">
        <f>IF(N306="snížená",J306,0)</f>
        <v>0</v>
      </c>
      <c r="BG306" s="113">
        <f>IF(N306="zákl. přenesená",J306,0)</f>
        <v>0</v>
      </c>
      <c r="BH306" s="113">
        <f>IF(N306="sníž. přenesená",J306,0)</f>
        <v>0</v>
      </c>
      <c r="BI306" s="113">
        <f>IF(N306="nulová",J306,0)</f>
        <v>0</v>
      </c>
      <c r="BJ306" s="15" t="s">
        <v>80</v>
      </c>
      <c r="BK306" s="113">
        <f>ROUND(I306*H306,2)</f>
        <v>0</v>
      </c>
      <c r="BL306" s="15" t="s">
        <v>121</v>
      </c>
      <c r="BM306" s="112" t="s">
        <v>531</v>
      </c>
    </row>
    <row r="307" spans="2:65" s="1" customFormat="1" ht="18" x14ac:dyDescent="0.2">
      <c r="B307" s="26"/>
      <c r="D307" s="115" t="s">
        <v>130</v>
      </c>
      <c r="E307" s="176"/>
      <c r="F307" s="252" t="s">
        <v>384</v>
      </c>
      <c r="G307" s="176"/>
      <c r="H307" s="176"/>
      <c r="I307" s="263"/>
      <c r="J307" s="176"/>
      <c r="L307" s="26"/>
      <c r="M307" s="123"/>
      <c r="T307" s="48"/>
      <c r="AT307" s="15" t="s">
        <v>130</v>
      </c>
      <c r="AU307" s="15" t="s">
        <v>82</v>
      </c>
    </row>
    <row r="308" spans="2:65" s="12" customFormat="1" x14ac:dyDescent="0.2">
      <c r="B308" s="114"/>
      <c r="D308" s="115" t="s">
        <v>123</v>
      </c>
      <c r="E308" s="244" t="s">
        <v>1</v>
      </c>
      <c r="F308" s="245" t="s">
        <v>532</v>
      </c>
      <c r="G308" s="242"/>
      <c r="H308" s="246">
        <v>28.42</v>
      </c>
      <c r="I308" s="261"/>
      <c r="J308" s="242"/>
      <c r="L308" s="114"/>
      <c r="M308" s="117"/>
      <c r="T308" s="118"/>
      <c r="AT308" s="116" t="s">
        <v>123</v>
      </c>
      <c r="AU308" s="116" t="s">
        <v>82</v>
      </c>
      <c r="AV308" s="12" t="s">
        <v>82</v>
      </c>
      <c r="AW308" s="12" t="s">
        <v>29</v>
      </c>
      <c r="AX308" s="12" t="s">
        <v>72</v>
      </c>
      <c r="AY308" s="116" t="s">
        <v>115</v>
      </c>
    </row>
    <row r="309" spans="2:65" s="13" customFormat="1" x14ac:dyDescent="0.2">
      <c r="B309" s="119"/>
      <c r="D309" s="115" t="s">
        <v>123</v>
      </c>
      <c r="E309" s="249" t="s">
        <v>1</v>
      </c>
      <c r="F309" s="250" t="s">
        <v>125</v>
      </c>
      <c r="G309" s="248"/>
      <c r="H309" s="251">
        <v>28.42</v>
      </c>
      <c r="I309" s="262"/>
      <c r="J309" s="248"/>
      <c r="L309" s="119"/>
      <c r="M309" s="121"/>
      <c r="T309" s="122"/>
      <c r="AT309" s="120" t="s">
        <v>123</v>
      </c>
      <c r="AU309" s="120" t="s">
        <v>82</v>
      </c>
      <c r="AV309" s="13" t="s">
        <v>121</v>
      </c>
      <c r="AW309" s="13" t="s">
        <v>29</v>
      </c>
      <c r="AX309" s="13" t="s">
        <v>80</v>
      </c>
      <c r="AY309" s="120" t="s">
        <v>115</v>
      </c>
    </row>
    <row r="310" spans="2:65" s="1" customFormat="1" ht="16.5" customHeight="1" x14ac:dyDescent="0.2">
      <c r="B310" s="105"/>
      <c r="C310" s="106">
        <v>59</v>
      </c>
      <c r="D310" s="106" t="s">
        <v>117</v>
      </c>
      <c r="E310" s="236" t="s">
        <v>387</v>
      </c>
      <c r="F310" s="237" t="s">
        <v>388</v>
      </c>
      <c r="G310" s="238" t="s">
        <v>337</v>
      </c>
      <c r="H310" s="239">
        <v>32</v>
      </c>
      <c r="I310" s="259">
        <v>0</v>
      </c>
      <c r="J310" s="240">
        <f>ROUND(I310*H310,2)</f>
        <v>0</v>
      </c>
      <c r="K310" s="107"/>
      <c r="L310" s="26"/>
      <c r="M310" s="108" t="s">
        <v>1</v>
      </c>
      <c r="N310" s="109" t="s">
        <v>37</v>
      </c>
      <c r="O310" s="110">
        <v>5.3999999999999999E-2</v>
      </c>
      <c r="P310" s="110">
        <f>O310*H310</f>
        <v>1.728</v>
      </c>
      <c r="Q310" s="110">
        <v>1.9000000000000001E-4</v>
      </c>
      <c r="R310" s="110">
        <f>Q310*H310</f>
        <v>6.0800000000000003E-3</v>
      </c>
      <c r="S310" s="110">
        <v>0</v>
      </c>
      <c r="T310" s="111">
        <f>S310*H310</f>
        <v>0</v>
      </c>
      <c r="AR310" s="112" t="s">
        <v>121</v>
      </c>
      <c r="AT310" s="112" t="s">
        <v>117</v>
      </c>
      <c r="AU310" s="112" t="s">
        <v>82</v>
      </c>
      <c r="AY310" s="15" t="s">
        <v>115</v>
      </c>
      <c r="BE310" s="113">
        <f>IF(N310="základní",J310,0)</f>
        <v>0</v>
      </c>
      <c r="BF310" s="113">
        <f>IF(N310="snížená",J310,0)</f>
        <v>0</v>
      </c>
      <c r="BG310" s="113">
        <f>IF(N310="zákl. přenesená",J310,0)</f>
        <v>0</v>
      </c>
      <c r="BH310" s="113">
        <f>IF(N310="sníž. přenesená",J310,0)</f>
        <v>0</v>
      </c>
      <c r="BI310" s="113">
        <f>IF(N310="nulová",J310,0)</f>
        <v>0</v>
      </c>
      <c r="BJ310" s="15" t="s">
        <v>80</v>
      </c>
      <c r="BK310" s="113">
        <f>ROUND(I310*H310,2)</f>
        <v>0</v>
      </c>
      <c r="BL310" s="15" t="s">
        <v>121</v>
      </c>
      <c r="BM310" s="112" t="s">
        <v>533</v>
      </c>
    </row>
    <row r="311" spans="2:65" s="1" customFormat="1" ht="27" x14ac:dyDescent="0.2">
      <c r="B311" s="26"/>
      <c r="D311" s="115" t="s">
        <v>130</v>
      </c>
      <c r="E311" s="176"/>
      <c r="F311" s="252" t="s">
        <v>390</v>
      </c>
      <c r="G311" s="176"/>
      <c r="H311" s="176"/>
      <c r="I311" s="263"/>
      <c r="J311" s="176"/>
      <c r="L311" s="26"/>
      <c r="M311" s="123"/>
      <c r="T311" s="48"/>
      <c r="AT311" s="15" t="s">
        <v>130</v>
      </c>
      <c r="AU311" s="15" t="s">
        <v>82</v>
      </c>
    </row>
    <row r="312" spans="2:65" s="12" customFormat="1" x14ac:dyDescent="0.2">
      <c r="B312" s="114"/>
      <c r="D312" s="115" t="s">
        <v>123</v>
      </c>
      <c r="E312" s="244" t="s">
        <v>1</v>
      </c>
      <c r="F312" s="245" t="s">
        <v>282</v>
      </c>
      <c r="G312" s="242"/>
      <c r="H312" s="246">
        <v>32</v>
      </c>
      <c r="I312" s="261"/>
      <c r="J312" s="242"/>
      <c r="L312" s="114"/>
      <c r="M312" s="117"/>
      <c r="T312" s="118"/>
      <c r="AT312" s="116" t="s">
        <v>123</v>
      </c>
      <c r="AU312" s="116" t="s">
        <v>82</v>
      </c>
      <c r="AV312" s="12" t="s">
        <v>82</v>
      </c>
      <c r="AW312" s="12" t="s">
        <v>29</v>
      </c>
      <c r="AX312" s="12" t="s">
        <v>72</v>
      </c>
      <c r="AY312" s="116" t="s">
        <v>115</v>
      </c>
    </row>
    <row r="313" spans="2:65" s="13" customFormat="1" x14ac:dyDescent="0.2">
      <c r="B313" s="119"/>
      <c r="D313" s="115" t="s">
        <v>123</v>
      </c>
      <c r="E313" s="249" t="s">
        <v>1</v>
      </c>
      <c r="F313" s="250" t="s">
        <v>125</v>
      </c>
      <c r="G313" s="248"/>
      <c r="H313" s="251">
        <v>32</v>
      </c>
      <c r="I313" s="262"/>
      <c r="J313" s="248"/>
      <c r="L313" s="119"/>
      <c r="M313" s="121"/>
      <c r="T313" s="122"/>
      <c r="AT313" s="120" t="s">
        <v>123</v>
      </c>
      <c r="AU313" s="120" t="s">
        <v>82</v>
      </c>
      <c r="AV313" s="13" t="s">
        <v>121</v>
      </c>
      <c r="AW313" s="13" t="s">
        <v>29</v>
      </c>
      <c r="AX313" s="13" t="s">
        <v>80</v>
      </c>
      <c r="AY313" s="120" t="s">
        <v>115</v>
      </c>
    </row>
    <row r="314" spans="2:65" s="1" customFormat="1" ht="16.5" customHeight="1" x14ac:dyDescent="0.2">
      <c r="B314" s="105"/>
      <c r="C314" s="106">
        <v>60</v>
      </c>
      <c r="D314" s="106" t="s">
        <v>117</v>
      </c>
      <c r="E314" s="236" t="s">
        <v>393</v>
      </c>
      <c r="F314" s="237" t="s">
        <v>394</v>
      </c>
      <c r="G314" s="238" t="s">
        <v>337</v>
      </c>
      <c r="H314" s="239">
        <v>28</v>
      </c>
      <c r="I314" s="259">
        <v>0</v>
      </c>
      <c r="J314" s="240">
        <f>ROUND(I314*H314,2)</f>
        <v>0</v>
      </c>
      <c r="K314" s="107"/>
      <c r="L314" s="26"/>
      <c r="M314" s="108" t="s">
        <v>1</v>
      </c>
      <c r="N314" s="109" t="s">
        <v>37</v>
      </c>
      <c r="O314" s="110">
        <v>2.3E-2</v>
      </c>
      <c r="P314" s="110">
        <f>O314*H314</f>
        <v>0.64400000000000002</v>
      </c>
      <c r="Q314" s="110">
        <v>6.9999999999999994E-5</v>
      </c>
      <c r="R314" s="110">
        <f>Q314*H314</f>
        <v>1.9599999999999999E-3</v>
      </c>
      <c r="S314" s="110">
        <v>0</v>
      </c>
      <c r="T314" s="111">
        <f>S314*H314</f>
        <v>0</v>
      </c>
      <c r="AR314" s="112" t="s">
        <v>121</v>
      </c>
      <c r="AT314" s="112" t="s">
        <v>117</v>
      </c>
      <c r="AU314" s="112" t="s">
        <v>82</v>
      </c>
      <c r="AY314" s="15" t="s">
        <v>115</v>
      </c>
      <c r="BE314" s="113">
        <f>IF(N314="základní",J314,0)</f>
        <v>0</v>
      </c>
      <c r="BF314" s="113">
        <f>IF(N314="snížená",J314,0)</f>
        <v>0</v>
      </c>
      <c r="BG314" s="113">
        <f>IF(N314="zákl. přenesená",J314,0)</f>
        <v>0</v>
      </c>
      <c r="BH314" s="113">
        <f>IF(N314="sníž. přenesená",J314,0)</f>
        <v>0</v>
      </c>
      <c r="BI314" s="113">
        <f>IF(N314="nulová",J314,0)</f>
        <v>0</v>
      </c>
      <c r="BJ314" s="15" t="s">
        <v>80</v>
      </c>
      <c r="BK314" s="113">
        <f>ROUND(I314*H314,2)</f>
        <v>0</v>
      </c>
      <c r="BL314" s="15" t="s">
        <v>121</v>
      </c>
      <c r="BM314" s="112" t="s">
        <v>534</v>
      </c>
    </row>
    <row r="315" spans="2:65" s="1" customFormat="1" ht="27" x14ac:dyDescent="0.2">
      <c r="B315" s="26"/>
      <c r="D315" s="115" t="s">
        <v>130</v>
      </c>
      <c r="E315" s="176"/>
      <c r="F315" s="252" t="s">
        <v>390</v>
      </c>
      <c r="G315" s="176"/>
      <c r="H315" s="176"/>
      <c r="I315" s="263"/>
      <c r="J315" s="176"/>
      <c r="L315" s="26"/>
      <c r="M315" s="123"/>
      <c r="T315" s="48"/>
      <c r="AT315" s="15" t="s">
        <v>130</v>
      </c>
      <c r="AU315" s="15" t="s">
        <v>82</v>
      </c>
    </row>
    <row r="316" spans="2:65" s="12" customFormat="1" x14ac:dyDescent="0.2">
      <c r="B316" s="114"/>
      <c r="D316" s="115" t="s">
        <v>123</v>
      </c>
      <c r="E316" s="244" t="s">
        <v>1</v>
      </c>
      <c r="F316" s="245" t="s">
        <v>535</v>
      </c>
      <c r="G316" s="242"/>
      <c r="H316" s="246">
        <v>28</v>
      </c>
      <c r="I316" s="261"/>
      <c r="J316" s="242"/>
      <c r="L316" s="114"/>
      <c r="M316" s="117"/>
      <c r="T316" s="118"/>
      <c r="AT316" s="116" t="s">
        <v>123</v>
      </c>
      <c r="AU316" s="116" t="s">
        <v>82</v>
      </c>
      <c r="AV316" s="12" t="s">
        <v>82</v>
      </c>
      <c r="AW316" s="12" t="s">
        <v>29</v>
      </c>
      <c r="AX316" s="12" t="s">
        <v>72</v>
      </c>
      <c r="AY316" s="116" t="s">
        <v>115</v>
      </c>
    </row>
    <row r="317" spans="2:65" s="13" customFormat="1" x14ac:dyDescent="0.2">
      <c r="B317" s="119"/>
      <c r="D317" s="115" t="s">
        <v>123</v>
      </c>
      <c r="E317" s="249" t="s">
        <v>1</v>
      </c>
      <c r="F317" s="250" t="s">
        <v>125</v>
      </c>
      <c r="G317" s="248"/>
      <c r="H317" s="251">
        <v>28</v>
      </c>
      <c r="I317" s="262"/>
      <c r="J317" s="248"/>
      <c r="L317" s="119"/>
      <c r="M317" s="121"/>
      <c r="T317" s="122"/>
      <c r="AT317" s="120" t="s">
        <v>123</v>
      </c>
      <c r="AU317" s="120" t="s">
        <v>82</v>
      </c>
      <c r="AV317" s="13" t="s">
        <v>121</v>
      </c>
      <c r="AW317" s="13" t="s">
        <v>29</v>
      </c>
      <c r="AX317" s="13" t="s">
        <v>80</v>
      </c>
      <c r="AY317" s="120" t="s">
        <v>115</v>
      </c>
    </row>
    <row r="318" spans="2:65" s="11" customFormat="1" ht="22.75" customHeight="1" x14ac:dyDescent="0.25">
      <c r="B318" s="98"/>
      <c r="D318" s="99" t="s">
        <v>71</v>
      </c>
      <c r="E318" s="233" t="s">
        <v>397</v>
      </c>
      <c r="F318" s="233" t="s">
        <v>398</v>
      </c>
      <c r="G318" s="229"/>
      <c r="H318" s="229"/>
      <c r="I318" s="260"/>
      <c r="J318" s="234">
        <f>BK318</f>
        <v>0</v>
      </c>
      <c r="L318" s="98"/>
      <c r="M318" s="100"/>
      <c r="P318" s="101">
        <f>SUM(P319:P320)</f>
        <v>3.6350999999999996</v>
      </c>
      <c r="R318" s="101">
        <f>SUM(R319:R320)</f>
        <v>0</v>
      </c>
      <c r="T318" s="102">
        <f>SUM(T319:T320)</f>
        <v>0</v>
      </c>
      <c r="AR318" s="99" t="s">
        <v>80</v>
      </c>
      <c r="AT318" s="103" t="s">
        <v>71</v>
      </c>
      <c r="AU318" s="103" t="s">
        <v>80</v>
      </c>
      <c r="AY318" s="99" t="s">
        <v>115</v>
      </c>
      <c r="BK318" s="104">
        <f>SUM(BK319:BK320)</f>
        <v>0</v>
      </c>
    </row>
    <row r="319" spans="2:65" s="1" customFormat="1" ht="37.75" customHeight="1" x14ac:dyDescent="0.2">
      <c r="B319" s="105"/>
      <c r="C319" s="106">
        <v>61</v>
      </c>
      <c r="D319" s="106" t="s">
        <v>117</v>
      </c>
      <c r="E319" s="236" t="s">
        <v>400</v>
      </c>
      <c r="F319" s="237" t="s">
        <v>401</v>
      </c>
      <c r="G319" s="238" t="s">
        <v>215</v>
      </c>
      <c r="H319" s="239">
        <v>1.575</v>
      </c>
      <c r="I319" s="259">
        <v>0</v>
      </c>
      <c r="J319" s="240">
        <f>ROUND(I319*H319,2)</f>
        <v>0</v>
      </c>
      <c r="K319" s="107"/>
      <c r="L319" s="26"/>
      <c r="M319" s="108" t="s">
        <v>1</v>
      </c>
      <c r="N319" s="109" t="s">
        <v>37</v>
      </c>
      <c r="O319" s="110">
        <v>0.82799999999999996</v>
      </c>
      <c r="P319" s="110">
        <f>O319*H319</f>
        <v>1.3040999999999998</v>
      </c>
      <c r="Q319" s="110">
        <v>0</v>
      </c>
      <c r="R319" s="110">
        <f>Q319*H319</f>
        <v>0</v>
      </c>
      <c r="S319" s="110">
        <v>0</v>
      </c>
      <c r="T319" s="111">
        <f>S319*H319</f>
        <v>0</v>
      </c>
      <c r="AR319" s="112" t="s">
        <v>121</v>
      </c>
      <c r="AT319" s="112" t="s">
        <v>117</v>
      </c>
      <c r="AU319" s="112" t="s">
        <v>82</v>
      </c>
      <c r="AY319" s="15" t="s">
        <v>115</v>
      </c>
      <c r="BE319" s="113">
        <f>IF(N319="základní",J319,0)</f>
        <v>0</v>
      </c>
      <c r="BF319" s="113">
        <f>IF(N319="snížená",J319,0)</f>
        <v>0</v>
      </c>
      <c r="BG319" s="113">
        <f>IF(N319="zákl. přenesená",J319,0)</f>
        <v>0</v>
      </c>
      <c r="BH319" s="113">
        <f>IF(N319="sníž. přenesená",J319,0)</f>
        <v>0</v>
      </c>
      <c r="BI319" s="113">
        <f>IF(N319="nulová",J319,0)</f>
        <v>0</v>
      </c>
      <c r="BJ319" s="15" t="s">
        <v>80</v>
      </c>
      <c r="BK319" s="113">
        <f>ROUND(I319*H319,2)</f>
        <v>0</v>
      </c>
      <c r="BL319" s="15" t="s">
        <v>121</v>
      </c>
      <c r="BM319" s="112" t="s">
        <v>536</v>
      </c>
    </row>
    <row r="320" spans="2:65" s="1" customFormat="1" ht="49" customHeight="1" x14ac:dyDescent="0.2">
      <c r="B320" s="105"/>
      <c r="C320" s="106">
        <v>62</v>
      </c>
      <c r="D320" s="106" t="s">
        <v>117</v>
      </c>
      <c r="E320" s="236" t="s">
        <v>404</v>
      </c>
      <c r="F320" s="237" t="s">
        <v>405</v>
      </c>
      <c r="G320" s="238" t="s">
        <v>215</v>
      </c>
      <c r="H320" s="239">
        <v>1.575</v>
      </c>
      <c r="I320" s="259">
        <v>0</v>
      </c>
      <c r="J320" s="240">
        <f>ROUND(I320*H320,2)</f>
        <v>0</v>
      </c>
      <c r="K320" s="107"/>
      <c r="L320" s="26"/>
      <c r="M320" s="129" t="s">
        <v>1</v>
      </c>
      <c r="N320" s="130" t="s">
        <v>37</v>
      </c>
      <c r="O320" s="131">
        <v>1.48</v>
      </c>
      <c r="P320" s="131">
        <f>O320*H320</f>
        <v>2.331</v>
      </c>
      <c r="Q320" s="131">
        <v>0</v>
      </c>
      <c r="R320" s="131">
        <f>Q320*H320</f>
        <v>0</v>
      </c>
      <c r="S320" s="131">
        <v>0</v>
      </c>
      <c r="T320" s="132">
        <f>S320*H320</f>
        <v>0</v>
      </c>
      <c r="AR320" s="112" t="s">
        <v>121</v>
      </c>
      <c r="AT320" s="112" t="s">
        <v>117</v>
      </c>
      <c r="AU320" s="112" t="s">
        <v>82</v>
      </c>
      <c r="AY320" s="15" t="s">
        <v>115</v>
      </c>
      <c r="BE320" s="113">
        <f>IF(N320="základní",J320,0)</f>
        <v>0</v>
      </c>
      <c r="BF320" s="113">
        <f>IF(N320="snížená",J320,0)</f>
        <v>0</v>
      </c>
      <c r="BG320" s="113">
        <f>IF(N320="zákl. přenesená",J320,0)</f>
        <v>0</v>
      </c>
      <c r="BH320" s="113">
        <f>IF(N320="sníž. přenesená",J320,0)</f>
        <v>0</v>
      </c>
      <c r="BI320" s="113">
        <f>IF(N320="nulová",J320,0)</f>
        <v>0</v>
      </c>
      <c r="BJ320" s="15" t="s">
        <v>80</v>
      </c>
      <c r="BK320" s="113">
        <f>ROUND(I320*H320,2)</f>
        <v>0</v>
      </c>
      <c r="BL320" s="15" t="s">
        <v>121</v>
      </c>
      <c r="BM320" s="112" t="s">
        <v>537</v>
      </c>
    </row>
    <row r="321" spans="2:12" s="1" customFormat="1" ht="6.9" customHeight="1" x14ac:dyDescent="0.2">
      <c r="B321" s="37"/>
      <c r="C321" s="38"/>
      <c r="D321" s="38"/>
      <c r="E321" s="205"/>
      <c r="F321" s="205"/>
      <c r="G321" s="205"/>
      <c r="H321" s="205"/>
      <c r="I321" s="265"/>
      <c r="J321" s="205"/>
      <c r="K321" s="38"/>
      <c r="L321" s="26"/>
    </row>
  </sheetData>
  <autoFilter ref="C120:K320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Řad A</vt:lpstr>
      <vt:lpstr>02 - Řad B</vt:lpstr>
      <vt:lpstr>'01 - Řad A'!Názvy_tisku</vt:lpstr>
      <vt:lpstr>'02 - Řad B'!Názvy_tisku</vt:lpstr>
      <vt:lpstr>'Rekapitulace stavby'!Názvy_tisku</vt:lpstr>
      <vt:lpstr>'01 - Řad A'!Oblast_tisku</vt:lpstr>
      <vt:lpstr>'02 - Řad B'!Oblast_tisku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IU-ROZPOCTY\IU-rozpocty</dc:creator>
  <cp:lastModifiedBy>Mrázek František DiS.</cp:lastModifiedBy>
  <dcterms:created xsi:type="dcterms:W3CDTF">2023-09-19T12:25:00Z</dcterms:created>
  <dcterms:modified xsi:type="dcterms:W3CDTF">2023-10-09T06:36:08Z</dcterms:modified>
</cp:coreProperties>
</file>